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i\Desktop\Régi Doksik\Bek.hat.rendelet\2021.év\7.2021 Zárszámadási rendelet\"/>
    </mc:Choice>
  </mc:AlternateContent>
  <xr:revisionPtr revIDLastSave="0" documentId="8_{51832AAF-E436-45A5-9C4A-E261006034FC}" xr6:coauthVersionLast="46" xr6:coauthVersionMax="46" xr10:uidLastSave="{00000000-0000-0000-0000-000000000000}"/>
  <bookViews>
    <workbookView xWindow="-120" yWindow="-120" windowWidth="29040" windowHeight="15840" tabRatio="954" activeTab="1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63" r:id="rId11"/>
    <sheet name="6.sz.mell." sheetId="64" r:id="rId12"/>
    <sheet name="7.1. sz. mell" sheetId="3" r:id="rId13"/>
    <sheet name="7.2. sz. mell" sheetId="79" r:id="rId14"/>
    <sheet name="7.3. sz. mell" sheetId="105" r:id="rId15"/>
    <sheet name="7.4. sz. mell " sheetId="129" r:id="rId16"/>
    <sheet name="8.1 sz. mell(múzeum)" sheetId="121" r:id="rId17"/>
    <sheet name="8.2 sz. mell(könyvtár)" sheetId="130" r:id="rId18"/>
    <sheet name="8.3 sz. mell(könyvtári áll.)" sheetId="132" r:id="rId19"/>
    <sheet name="8.4 sz. mell(védőnő)" sheetId="133" r:id="rId20"/>
    <sheet name="8.5 sz. mell (háziorv.)" sheetId="134" r:id="rId21"/>
    <sheet name="8.6 sz. mell (isk.étk)" sheetId="135" r:id="rId22"/>
    <sheet name="8.7 sz. mell(iskola)" sheetId="136" r:id="rId23"/>
    <sheet name="8.8 sz. mell(szolidarit)" sheetId="137" r:id="rId24"/>
    <sheet name="8.9 sz. mell(köztemető)" sheetId="138" r:id="rId25"/>
    <sheet name="8.10 sz. mell(önk.v.)" sheetId="139" r:id="rId26"/>
    <sheet name="8.11 sz. mell(közp.költs.)" sheetId="141" r:id="rId27"/>
    <sheet name="8.12 sz. mell(utak)" sheetId="142" r:id="rId28"/>
    <sheet name="8.13 sz. mell(közvil)" sheetId="144" r:id="rId29"/>
    <sheet name="8.14 sz. mell(város és község)" sheetId="145" r:id="rId30"/>
    <sheet name="8.15 sz. mell(fogorvos)" sheetId="146" r:id="rId31"/>
    <sheet name="8.16 sz. mell(közművelődés)" sheetId="147" r:id="rId32"/>
    <sheet name="8.17 sz. mell(szoc.tám)" sheetId="149" r:id="rId33"/>
    <sheet name="8.18 sz. mell(szünid.étk.)" sheetId="150" r:id="rId34"/>
    <sheet name="8.... sz. mell" sheetId="152" state="hidden" r:id="rId35"/>
    <sheet name="8.19 sz. mell(önk.jogalk)" sheetId="153" r:id="rId36"/>
    <sheet name="8.20 sz. mell(tám.fin)" sheetId="154" r:id="rId37"/>
    <sheet name="8.21 sz. mell(államadó)" sheetId="155" r:id="rId38"/>
    <sheet name="8.22 sz. mell(önk.nem sorol)" sheetId="156" r:id="rId39"/>
    <sheet name="8.23 sz. mell(szabadidő)" sheetId="157" r:id="rId40"/>
    <sheet name="8.24 sz. mell(Vészhelyzet)" sheetId="148" r:id="rId41"/>
    <sheet name="8.25 sz. mell(Közterület fennt)" sheetId="167" r:id="rId42"/>
    <sheet name="9.1 sz. mell(műk.)" sheetId="122" r:id="rId43"/>
    <sheet name="9.2 sz. mell(választás)" sheetId="165" state="hidden" r:id="rId44"/>
    <sheet name="9.3 sz. mell(fin)" sheetId="158" r:id="rId45"/>
    <sheet name="10.1 sz. mell(szak)" sheetId="125" r:id="rId46"/>
    <sheet name="10.2 sz. mell(műk)" sheetId="159" r:id="rId47"/>
    <sheet name="10.3 sz. mell(étk.)" sheetId="160" r:id="rId48"/>
    <sheet name="10.4 sz. mell(fin)" sheetId="161" r:id="rId49"/>
    <sheet name="11.1 sz. mell(gyermekjólét)" sheetId="162" r:id="rId50"/>
    <sheet name="11.2 sz. mell(házi segíts.)" sheetId="163" r:id="rId51"/>
    <sheet name="11.3 sz. mell(szoc.étk)" sheetId="166" r:id="rId52"/>
    <sheet name="11.4 sz. mell(fin.)" sheetId="164" r:id="rId53"/>
    <sheet name="1. sz tájékoztató t." sheetId="87" state="hidden" r:id="rId54"/>
    <sheet name="2. sz tájékoztató t" sheetId="66" state="hidden" r:id="rId55"/>
    <sheet name="3.sz tájékoztató t." sheetId="24" state="hidden" r:id="rId56"/>
    <sheet name="4.sz tájékoztató t." sheetId="70" state="hidden" r:id="rId57"/>
    <sheet name="5. sz tájékoztató t." sheetId="128" state="hidden" r:id="rId58"/>
  </sheets>
  <definedNames>
    <definedName name="_xlnm.Print_Titles" localSheetId="45">'10.1 sz. mell(szak)'!$1:$6</definedName>
    <definedName name="_xlnm.Print_Titles" localSheetId="46">'10.2 sz. mell(műk)'!$1:$6</definedName>
    <definedName name="_xlnm.Print_Titles" localSheetId="47">'10.3 sz. mell(étk.)'!$1:$6</definedName>
    <definedName name="_xlnm.Print_Titles" localSheetId="48">'10.4 sz. mell(fin)'!$1:$6</definedName>
    <definedName name="_xlnm.Print_Titles" localSheetId="49">'11.1 sz. mell(gyermekjólét)'!$1:$6</definedName>
    <definedName name="_xlnm.Print_Titles" localSheetId="50">'11.2 sz. mell(házi segíts.)'!$1:$6</definedName>
    <definedName name="_xlnm.Print_Titles" localSheetId="51">'11.3 sz. mell(szoc.étk)'!$1:$6</definedName>
    <definedName name="_xlnm.Print_Titles" localSheetId="52">'11.4 sz. mell(fin.)'!$1:$6</definedName>
    <definedName name="_xlnm.Print_Titles" localSheetId="12">'7.1. sz. mell'!$1:$6</definedName>
    <definedName name="_xlnm.Print_Titles" localSheetId="13">'7.2. sz. mell'!$1:$6</definedName>
    <definedName name="_xlnm.Print_Titles" localSheetId="14">'7.3. sz. mell'!$1:$6</definedName>
    <definedName name="_xlnm.Print_Titles" localSheetId="15">'7.4. sz. mell '!$1:$6</definedName>
    <definedName name="_xlnm.Print_Titles" localSheetId="34">'8.... sz. mell'!$1:$6</definedName>
    <definedName name="_xlnm.Print_Titles" localSheetId="16">'8.1 sz. mell(múzeum)'!$1:$6</definedName>
    <definedName name="_xlnm.Print_Titles" localSheetId="25">'8.10 sz. mell(önk.v.)'!$1:$6</definedName>
    <definedName name="_xlnm.Print_Titles" localSheetId="26">'8.11 sz. mell(közp.költs.)'!$1:$6</definedName>
    <definedName name="_xlnm.Print_Titles" localSheetId="27">'8.12 sz. mell(utak)'!$1:$6</definedName>
    <definedName name="_xlnm.Print_Titles" localSheetId="28">'8.13 sz. mell(közvil)'!$1:$6</definedName>
    <definedName name="_xlnm.Print_Titles" localSheetId="29">'8.14 sz. mell(város és község)'!$1:$6</definedName>
    <definedName name="_xlnm.Print_Titles" localSheetId="30">'8.15 sz. mell(fogorvos)'!$1:$6</definedName>
    <definedName name="_xlnm.Print_Titles" localSheetId="31">'8.16 sz. mell(közművelődés)'!$1:$6</definedName>
    <definedName name="_xlnm.Print_Titles" localSheetId="32">'8.17 sz. mell(szoc.tám)'!$1:$6</definedName>
    <definedName name="_xlnm.Print_Titles" localSheetId="33">'8.18 sz. mell(szünid.étk.)'!$1:$6</definedName>
    <definedName name="_xlnm.Print_Titles" localSheetId="35">'8.19 sz. mell(önk.jogalk)'!$1:$6</definedName>
    <definedName name="_xlnm.Print_Titles" localSheetId="17">'8.2 sz. mell(könyvtár)'!$1:$6</definedName>
    <definedName name="_xlnm.Print_Titles" localSheetId="36">'8.20 sz. mell(tám.fin)'!$1:$6</definedName>
    <definedName name="_xlnm.Print_Titles" localSheetId="37">'8.21 sz. mell(államadó)'!$1:$6</definedName>
    <definedName name="_xlnm.Print_Titles" localSheetId="38">'8.22 sz. mell(önk.nem sorol)'!$1:$6</definedName>
    <definedName name="_xlnm.Print_Titles" localSheetId="39">'8.23 sz. mell(szabadidő)'!$1:$6</definedName>
    <definedName name="_xlnm.Print_Titles" localSheetId="40">'8.24 sz. mell(Vészhelyzet)'!$1:$6</definedName>
    <definedName name="_xlnm.Print_Titles" localSheetId="41">'8.25 sz. mell(Közterület fennt)'!$1:$6</definedName>
    <definedName name="_xlnm.Print_Titles" localSheetId="18">'8.3 sz. mell(könyvtári áll.)'!$1:$6</definedName>
    <definedName name="_xlnm.Print_Titles" localSheetId="19">'8.4 sz. mell(védőnő)'!$1:$6</definedName>
    <definedName name="_xlnm.Print_Titles" localSheetId="20">'8.5 sz. mell (háziorv.)'!$1:$6</definedName>
    <definedName name="_xlnm.Print_Titles" localSheetId="21">'8.6 sz. mell (isk.étk)'!$1:$6</definedName>
    <definedName name="_xlnm.Print_Titles" localSheetId="22">'8.7 sz. mell(iskola)'!$1:$6</definedName>
    <definedName name="_xlnm.Print_Titles" localSheetId="23">'8.8 sz. mell(szolidarit)'!$1:$6</definedName>
    <definedName name="_xlnm.Print_Titles" localSheetId="24">'8.9 sz. mell(köztemető)'!$1:$6</definedName>
    <definedName name="_xlnm.Print_Titles" localSheetId="42">'9.1 sz. mell(műk.)'!$1:$6</definedName>
    <definedName name="_xlnm.Print_Titles" localSheetId="43">'9.2 sz. mell(választás)'!$1:$6</definedName>
    <definedName name="_xlnm.Print_Titles" localSheetId="44">'9.3 sz. mell(fin)'!$1:$6</definedName>
    <definedName name="_xlnm.Print_Area" localSheetId="53">'1. sz tájékoztató t.'!$A$1:$I$154</definedName>
    <definedName name="_xlnm.Print_Area" localSheetId="1">'1.1.sz.mell.'!$A$1:$G$159</definedName>
    <definedName name="_xlnm.Print_Area" localSheetId="2">'1.2.sz.mell.'!$A$1:$G$159</definedName>
    <definedName name="_xlnm.Print_Area" localSheetId="3">'1.3.sz.mell.'!$A$1:$E$159</definedName>
    <definedName name="_xlnm.Print_Area" localSheetId="4">'1.4.sz.mell.'!$A$1:$G$159</definedName>
    <definedName name="_xlnm.Print_Area" localSheetId="57">'5. sz tájékoztató t.'!$A$1:$E$37</definedName>
    <definedName name="_xlnm.Print_Area" localSheetId="15">'7.4. sz. mell '!$A$1:$F$60</definedName>
  </definedNames>
  <calcPr calcId="181029" fullCalcOnLoad="1"/>
</workbook>
</file>

<file path=xl/calcChain.xml><?xml version="1.0" encoding="utf-8"?>
<calcChain xmlns="http://schemas.openxmlformats.org/spreadsheetml/2006/main">
  <c r="G37" i="145" l="1"/>
  <c r="G38" i="3"/>
  <c r="G39" i="3"/>
  <c r="G41" i="3"/>
  <c r="G42" i="3"/>
  <c r="G43" i="3"/>
  <c r="G44" i="3"/>
  <c r="G45" i="3"/>
  <c r="G46" i="3"/>
  <c r="G47" i="3"/>
  <c r="G48" i="3"/>
  <c r="G53" i="105"/>
  <c r="G114" i="145"/>
  <c r="G46" i="129"/>
  <c r="G47" i="129"/>
  <c r="G48" i="129"/>
  <c r="G49" i="129"/>
  <c r="G50" i="129"/>
  <c r="G52" i="129"/>
  <c r="G53" i="129"/>
  <c r="G54" i="129"/>
  <c r="G55" i="129"/>
  <c r="G56" i="129"/>
  <c r="G38" i="129"/>
  <c r="G39" i="129"/>
  <c r="G40" i="129"/>
  <c r="G133" i="118"/>
  <c r="G140" i="118"/>
  <c r="G145" i="118"/>
  <c r="G153" i="118"/>
  <c r="G129" i="118"/>
  <c r="G94" i="118"/>
  <c r="G95" i="118"/>
  <c r="G96" i="118"/>
  <c r="G97" i="118"/>
  <c r="G98" i="118"/>
  <c r="G115" i="118"/>
  <c r="G117" i="118"/>
  <c r="G119" i="118"/>
  <c r="G79" i="118"/>
  <c r="G75" i="118"/>
  <c r="G74" i="118"/>
  <c r="G67" i="118"/>
  <c r="G63" i="118"/>
  <c r="G57" i="118"/>
  <c r="G52" i="118"/>
  <c r="G47" i="118"/>
  <c r="G48" i="118"/>
  <c r="G49" i="118"/>
  <c r="G35" i="118"/>
  <c r="G36" i="118"/>
  <c r="G37" i="118"/>
  <c r="G38" i="118"/>
  <c r="G39" i="118"/>
  <c r="G40" i="118"/>
  <c r="G41" i="118"/>
  <c r="G42" i="118"/>
  <c r="G43" i="118"/>
  <c r="G44" i="118"/>
  <c r="G45" i="118"/>
  <c r="G20" i="118"/>
  <c r="G22" i="118"/>
  <c r="G24" i="118"/>
  <c r="G17" i="118"/>
  <c r="G15" i="118"/>
  <c r="G13" i="118"/>
  <c r="G26" i="118"/>
  <c r="G152" i="117"/>
  <c r="F152" i="117"/>
  <c r="E152" i="117"/>
  <c r="D152" i="117"/>
  <c r="G151" i="117"/>
  <c r="F151" i="117"/>
  <c r="E151" i="117"/>
  <c r="D151" i="117"/>
  <c r="G150" i="117"/>
  <c r="F150" i="117"/>
  <c r="E150" i="117"/>
  <c r="D150" i="117"/>
  <c r="G149" i="117"/>
  <c r="F149" i="117"/>
  <c r="E149" i="117"/>
  <c r="D149" i="117"/>
  <c r="G148" i="117"/>
  <c r="F148" i="117"/>
  <c r="E148" i="117"/>
  <c r="D148" i="117"/>
  <c r="G147" i="117"/>
  <c r="F147" i="117"/>
  <c r="E147" i="117"/>
  <c r="D147" i="117"/>
  <c r="G146" i="117"/>
  <c r="F146" i="117"/>
  <c r="E146" i="117"/>
  <c r="D146" i="117"/>
  <c r="G144" i="117"/>
  <c r="F144" i="117"/>
  <c r="E144" i="117"/>
  <c r="D144" i="117"/>
  <c r="G143" i="117"/>
  <c r="F143" i="117"/>
  <c r="E143" i="117"/>
  <c r="D143" i="117"/>
  <c r="G142" i="117"/>
  <c r="F142" i="117"/>
  <c r="E142" i="117"/>
  <c r="D142" i="117"/>
  <c r="G141" i="117"/>
  <c r="F141" i="117"/>
  <c r="E141" i="117"/>
  <c r="D141" i="117"/>
  <c r="C147" i="117"/>
  <c r="C144" i="117"/>
  <c r="C143" i="117"/>
  <c r="C142" i="117"/>
  <c r="C141" i="117"/>
  <c r="D135" i="117"/>
  <c r="E135" i="117"/>
  <c r="F135" i="117"/>
  <c r="G135" i="117"/>
  <c r="D136" i="117"/>
  <c r="E136" i="117"/>
  <c r="F136" i="117"/>
  <c r="G136" i="117"/>
  <c r="D137" i="117"/>
  <c r="E137" i="117"/>
  <c r="F137" i="117"/>
  <c r="G137" i="117"/>
  <c r="D138" i="117"/>
  <c r="E138" i="117"/>
  <c r="F138" i="117"/>
  <c r="G138" i="117"/>
  <c r="D139" i="117"/>
  <c r="E139" i="117"/>
  <c r="F139" i="117"/>
  <c r="G139" i="117"/>
  <c r="C136" i="117"/>
  <c r="C137" i="117"/>
  <c r="C138" i="117"/>
  <c r="C139" i="117"/>
  <c r="C135" i="117"/>
  <c r="C134" i="117"/>
  <c r="C131" i="117"/>
  <c r="D131" i="117"/>
  <c r="E131" i="117"/>
  <c r="F131" i="117"/>
  <c r="G131" i="117"/>
  <c r="C132" i="117"/>
  <c r="D132" i="117"/>
  <c r="E132" i="117"/>
  <c r="F132" i="117"/>
  <c r="G132" i="117"/>
  <c r="D130" i="117"/>
  <c r="E130" i="117"/>
  <c r="F130" i="117"/>
  <c r="G130" i="117"/>
  <c r="C130" i="117"/>
  <c r="G97" i="117"/>
  <c r="G98" i="117"/>
  <c r="G99" i="117"/>
  <c r="G100" i="117"/>
  <c r="G101" i="117"/>
  <c r="G102" i="117"/>
  <c r="G103" i="117"/>
  <c r="G104" i="117"/>
  <c r="G105" i="117"/>
  <c r="G106" i="117"/>
  <c r="G107" i="117"/>
  <c r="G108" i="117"/>
  <c r="G109" i="117"/>
  <c r="G110" i="117"/>
  <c r="G111" i="117"/>
  <c r="G112" i="117"/>
  <c r="G113" i="117"/>
  <c r="G115" i="117"/>
  <c r="G116" i="117"/>
  <c r="G117" i="117"/>
  <c r="G118" i="117"/>
  <c r="G119" i="117"/>
  <c r="G120" i="117"/>
  <c r="G121" i="117"/>
  <c r="G122" i="117"/>
  <c r="G123" i="117"/>
  <c r="G124" i="117"/>
  <c r="G125" i="117"/>
  <c r="G126" i="117"/>
  <c r="G127" i="117"/>
  <c r="G134" i="117"/>
  <c r="G21" i="117"/>
  <c r="G22" i="117"/>
  <c r="G23" i="117"/>
  <c r="G24" i="117"/>
  <c r="G25" i="117"/>
  <c r="G27" i="117"/>
  <c r="G28" i="117"/>
  <c r="G29" i="117"/>
  <c r="G30" i="117"/>
  <c r="G31" i="117"/>
  <c r="G32" i="117"/>
  <c r="G33" i="117"/>
  <c r="G20" i="117"/>
  <c r="G47" i="117"/>
  <c r="G48" i="117"/>
  <c r="G49" i="117"/>
  <c r="G50" i="117"/>
  <c r="G51" i="117"/>
  <c r="G53" i="117"/>
  <c r="G54" i="117"/>
  <c r="G55" i="117"/>
  <c r="G56" i="117"/>
  <c r="G58" i="117"/>
  <c r="G59" i="117"/>
  <c r="G60" i="117"/>
  <c r="G61" i="117"/>
  <c r="G64" i="117"/>
  <c r="G65" i="117"/>
  <c r="G66" i="117"/>
  <c r="G68" i="117"/>
  <c r="G69" i="117"/>
  <c r="G70" i="117"/>
  <c r="G71" i="117"/>
  <c r="G73" i="117"/>
  <c r="G74" i="117"/>
  <c r="G76" i="117"/>
  <c r="G77" i="117"/>
  <c r="G78" i="117"/>
  <c r="G80" i="117"/>
  <c r="G81" i="117"/>
  <c r="G82" i="117"/>
  <c r="G83" i="117"/>
  <c r="G84" i="117"/>
  <c r="G85" i="117"/>
  <c r="G36" i="117"/>
  <c r="G37" i="117"/>
  <c r="G38" i="117"/>
  <c r="G39" i="117"/>
  <c r="G40" i="117"/>
  <c r="G41" i="117"/>
  <c r="G42" i="117"/>
  <c r="G43" i="117"/>
  <c r="G44" i="117"/>
  <c r="G45" i="117"/>
  <c r="G35" i="117"/>
  <c r="G18" i="117"/>
  <c r="G15" i="117"/>
  <c r="G16" i="117"/>
  <c r="G17" i="117"/>
  <c r="G14" i="117"/>
  <c r="G13" i="117"/>
  <c r="G11" i="117"/>
  <c r="G8" i="117"/>
  <c r="G9" i="117"/>
  <c r="G10" i="117"/>
  <c r="G7" i="117"/>
  <c r="G6" i="117"/>
  <c r="G54" i="116"/>
  <c r="G32" i="116"/>
  <c r="G10" i="122"/>
  <c r="G10" i="79"/>
  <c r="G9" i="3"/>
  <c r="G13" i="3"/>
  <c r="G14" i="3"/>
  <c r="G115" i="157"/>
  <c r="G115" i="3" s="1"/>
  <c r="G36" i="156"/>
  <c r="G40" i="145"/>
  <c r="G40" i="3" s="1"/>
  <c r="G39" i="145"/>
  <c r="G110" i="145"/>
  <c r="G98" i="145" s="1"/>
  <c r="G11" i="141"/>
  <c r="G11" i="3" s="1"/>
  <c r="G8" i="1" s="1"/>
  <c r="G97" i="116"/>
  <c r="G99" i="116"/>
  <c r="G100" i="116"/>
  <c r="G101" i="116"/>
  <c r="G102" i="116"/>
  <c r="G103" i="116"/>
  <c r="G104" i="116"/>
  <c r="G105" i="116"/>
  <c r="G106" i="116"/>
  <c r="G107" i="116"/>
  <c r="G108" i="116"/>
  <c r="G109" i="116"/>
  <c r="G112" i="116"/>
  <c r="G113" i="116"/>
  <c r="G116" i="116"/>
  <c r="G117" i="116"/>
  <c r="G118" i="116"/>
  <c r="G119" i="116"/>
  <c r="G120" i="116"/>
  <c r="G121" i="116"/>
  <c r="G122" i="116"/>
  <c r="G123" i="116"/>
  <c r="G124" i="116"/>
  <c r="G125" i="116"/>
  <c r="G126" i="116"/>
  <c r="G127" i="116"/>
  <c r="G130" i="116"/>
  <c r="G131" i="116"/>
  <c r="G132" i="116"/>
  <c r="G134" i="116"/>
  <c r="G135" i="116"/>
  <c r="G136" i="116"/>
  <c r="G137" i="116"/>
  <c r="G138" i="116"/>
  <c r="G139" i="116"/>
  <c r="G141" i="116"/>
  <c r="G142" i="116"/>
  <c r="G143" i="116"/>
  <c r="G144" i="116"/>
  <c r="G145" i="116"/>
  <c r="G147" i="116"/>
  <c r="G148" i="116"/>
  <c r="G149" i="116"/>
  <c r="G150" i="116"/>
  <c r="G151" i="116"/>
  <c r="G152" i="116"/>
  <c r="G6" i="116"/>
  <c r="G7" i="116"/>
  <c r="G9" i="116"/>
  <c r="G10" i="116"/>
  <c r="G11" i="116"/>
  <c r="G13" i="116"/>
  <c r="G14" i="116"/>
  <c r="G15" i="116"/>
  <c r="G16" i="116"/>
  <c r="G17" i="116"/>
  <c r="G18" i="116"/>
  <c r="G20" i="116"/>
  <c r="G21" i="116"/>
  <c r="G22" i="116"/>
  <c r="G23" i="116"/>
  <c r="G24" i="116"/>
  <c r="G25" i="116"/>
  <c r="G27" i="116"/>
  <c r="G28" i="116"/>
  <c r="G29" i="116"/>
  <c r="G30" i="116"/>
  <c r="G31" i="116"/>
  <c r="G33" i="116"/>
  <c r="G35" i="116"/>
  <c r="G38" i="116"/>
  <c r="G43" i="116"/>
  <c r="G44" i="116"/>
  <c r="G45" i="116"/>
  <c r="G47" i="116"/>
  <c r="G48" i="116"/>
  <c r="G49" i="116"/>
  <c r="G50" i="116"/>
  <c r="G51" i="116"/>
  <c r="G53" i="116"/>
  <c r="G55" i="116"/>
  <c r="G56" i="116"/>
  <c r="G58" i="116"/>
  <c r="G59" i="116"/>
  <c r="G60" i="116"/>
  <c r="G61" i="116"/>
  <c r="G64" i="116"/>
  <c r="G65" i="116"/>
  <c r="G66" i="116"/>
  <c r="G68" i="116"/>
  <c r="G69" i="116"/>
  <c r="G70" i="116"/>
  <c r="G71" i="116"/>
  <c r="G74" i="116"/>
  <c r="G76" i="116"/>
  <c r="G77" i="116"/>
  <c r="G78" i="116"/>
  <c r="G80" i="116"/>
  <c r="G81" i="116"/>
  <c r="G82" i="116"/>
  <c r="G83" i="116"/>
  <c r="G84" i="116"/>
  <c r="G85" i="116"/>
  <c r="F7" i="116"/>
  <c r="F36" i="3"/>
  <c r="F33" i="1" s="1"/>
  <c r="I47" i="125"/>
  <c r="F8" i="122"/>
  <c r="F115" i="118"/>
  <c r="F117" i="118"/>
  <c r="F119" i="118"/>
  <c r="F94" i="118"/>
  <c r="F95" i="118"/>
  <c r="F96" i="118"/>
  <c r="F97" i="118"/>
  <c r="F98" i="118"/>
  <c r="F73" i="118"/>
  <c r="G73" i="118"/>
  <c r="F35" i="118"/>
  <c r="F36" i="118"/>
  <c r="F37" i="118"/>
  <c r="F38" i="118"/>
  <c r="F39" i="118"/>
  <c r="F40" i="118"/>
  <c r="F41" i="118"/>
  <c r="F42" i="118"/>
  <c r="F43" i="118"/>
  <c r="F44" i="118"/>
  <c r="F45" i="118"/>
  <c r="G95" i="117"/>
  <c r="G96" i="117"/>
  <c r="G94" i="117"/>
  <c r="F116" i="1"/>
  <c r="G116" i="1"/>
  <c r="J94" i="121"/>
  <c r="J95" i="121"/>
  <c r="I96" i="133"/>
  <c r="F94" i="133"/>
  <c r="F15" i="133"/>
  <c r="F98" i="149"/>
  <c r="F98" i="141"/>
  <c r="G98" i="141"/>
  <c r="F11" i="141"/>
  <c r="F11" i="3" s="1"/>
  <c r="F8" i="1" s="1"/>
  <c r="H8" i="87"/>
  <c r="J96" i="121"/>
  <c r="G9" i="105"/>
  <c r="G10" i="105"/>
  <c r="G11" i="105"/>
  <c r="G12" i="105"/>
  <c r="G13" i="105"/>
  <c r="G14" i="105"/>
  <c r="G40" i="116" s="1"/>
  <c r="G15" i="105"/>
  <c r="G41" i="116" s="1"/>
  <c r="G16" i="105"/>
  <c r="G42" i="116" s="1"/>
  <c r="G17" i="105"/>
  <c r="G18" i="105"/>
  <c r="G19" i="105"/>
  <c r="G21" i="105"/>
  <c r="G22" i="105"/>
  <c r="G23" i="105"/>
  <c r="G24" i="105"/>
  <c r="G25" i="105"/>
  <c r="G27" i="105"/>
  <c r="G28" i="105"/>
  <c r="G29" i="105"/>
  <c r="G31" i="105"/>
  <c r="G32" i="105"/>
  <c r="G33" i="105"/>
  <c r="G34" i="105"/>
  <c r="G35" i="105"/>
  <c r="G38" i="105"/>
  <c r="G73" i="116" s="1"/>
  <c r="G72" i="116" s="1"/>
  <c r="G39" i="105"/>
  <c r="G40" i="105"/>
  <c r="G46" i="105"/>
  <c r="G94" i="116" s="1"/>
  <c r="G47" i="105"/>
  <c r="G48" i="105"/>
  <c r="G96" i="116" s="1"/>
  <c r="G49" i="105"/>
  <c r="G50" i="105"/>
  <c r="G52" i="105"/>
  <c r="G54" i="105"/>
  <c r="G55" i="105"/>
  <c r="G56" i="105"/>
  <c r="G9" i="129"/>
  <c r="G10" i="129"/>
  <c r="G11" i="129"/>
  <c r="G12" i="129"/>
  <c r="G13" i="129"/>
  <c r="G14" i="129"/>
  <c r="G15" i="129"/>
  <c r="G16" i="129"/>
  <c r="G17" i="129"/>
  <c r="G18" i="129"/>
  <c r="G19" i="129"/>
  <c r="G21" i="129"/>
  <c r="G22" i="129"/>
  <c r="G23" i="129"/>
  <c r="G24" i="129"/>
  <c r="G25" i="129"/>
  <c r="G27" i="129"/>
  <c r="G28" i="129"/>
  <c r="G29" i="129"/>
  <c r="G31" i="129"/>
  <c r="G32" i="129"/>
  <c r="G33" i="129"/>
  <c r="G34" i="129"/>
  <c r="G35" i="129"/>
  <c r="G95" i="116"/>
  <c r="G115" i="116"/>
  <c r="G59" i="129"/>
  <c r="G60" i="129"/>
  <c r="G9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33" i="1" s="1"/>
  <c r="G27" i="79"/>
  <c r="G28" i="79"/>
  <c r="G29" i="79"/>
  <c r="G30" i="79"/>
  <c r="G32" i="79"/>
  <c r="G33" i="79"/>
  <c r="G34" i="79"/>
  <c r="G35" i="79"/>
  <c r="G36" i="79"/>
  <c r="G39" i="79"/>
  <c r="G40" i="79"/>
  <c r="G41" i="79"/>
  <c r="G47" i="79"/>
  <c r="G48" i="79"/>
  <c r="G49" i="79"/>
  <c r="G50" i="79"/>
  <c r="G51" i="79"/>
  <c r="G53" i="79"/>
  <c r="G54" i="79"/>
  <c r="G55" i="79"/>
  <c r="G56" i="79"/>
  <c r="G57" i="79"/>
  <c r="G60" i="79"/>
  <c r="G61" i="79"/>
  <c r="G6" i="1"/>
  <c r="I6" i="87"/>
  <c r="G10" i="3"/>
  <c r="G7" i="1"/>
  <c r="I7" i="87"/>
  <c r="G12" i="3"/>
  <c r="G9" i="1" s="1"/>
  <c r="I9" i="87" s="1"/>
  <c r="G10" i="1"/>
  <c r="I10" i="87"/>
  <c r="G11" i="1"/>
  <c r="I11" i="87"/>
  <c r="G16" i="3"/>
  <c r="G13" i="1"/>
  <c r="I13" i="87" s="1"/>
  <c r="G17" i="3"/>
  <c r="G14" i="1" s="1"/>
  <c r="I14" i="87" s="1"/>
  <c r="G18" i="3"/>
  <c r="G15" i="1"/>
  <c r="I15" i="87" s="1"/>
  <c r="G19" i="3"/>
  <c r="G16" i="1" s="1"/>
  <c r="I16" i="87"/>
  <c r="G20" i="3"/>
  <c r="G17" i="1" s="1"/>
  <c r="G21" i="3"/>
  <c r="G18" i="1"/>
  <c r="I18" i="87"/>
  <c r="G23" i="3"/>
  <c r="G20" i="1" s="1"/>
  <c r="G24" i="3"/>
  <c r="G21" i="1"/>
  <c r="I21" i="87"/>
  <c r="G25" i="3"/>
  <c r="G22" i="1"/>
  <c r="I22" i="87"/>
  <c r="G26" i="3"/>
  <c r="G23" i="1" s="1"/>
  <c r="I23" i="87" s="1"/>
  <c r="G27" i="3"/>
  <c r="G24" i="1"/>
  <c r="I24" i="87" s="1"/>
  <c r="G28" i="3"/>
  <c r="G25" i="1" s="1"/>
  <c r="I25" i="87" s="1"/>
  <c r="G30" i="3"/>
  <c r="G27" i="1"/>
  <c r="G26" i="1" s="1"/>
  <c r="G31" i="3"/>
  <c r="G28" i="1" s="1"/>
  <c r="I28" i="87" s="1"/>
  <c r="G32" i="3"/>
  <c r="G29" i="1" s="1"/>
  <c r="G33" i="3"/>
  <c r="G30" i="1" s="1"/>
  <c r="I30" i="87" s="1"/>
  <c r="G34" i="3"/>
  <c r="G31" i="1" s="1"/>
  <c r="I31" i="87"/>
  <c r="G35" i="3"/>
  <c r="G32" i="1" s="1"/>
  <c r="I32" i="87" s="1"/>
  <c r="G36" i="3"/>
  <c r="G35" i="1"/>
  <c r="I35" i="87"/>
  <c r="G38" i="1"/>
  <c r="I38" i="87" s="1"/>
  <c r="G39" i="1"/>
  <c r="I39" i="87"/>
  <c r="G41" i="1"/>
  <c r="I41" i="87" s="1"/>
  <c r="G43" i="1"/>
  <c r="I43" i="87"/>
  <c r="G44" i="1"/>
  <c r="I44" i="87" s="1"/>
  <c r="G45" i="1"/>
  <c r="I45" i="87" s="1"/>
  <c r="G50" i="3"/>
  <c r="G51" i="3"/>
  <c r="G48" i="1"/>
  <c r="G52" i="3"/>
  <c r="G53" i="3"/>
  <c r="G50" i="1"/>
  <c r="I50" i="87" s="1"/>
  <c r="G54" i="3"/>
  <c r="G51" i="1"/>
  <c r="I51" i="87"/>
  <c r="G56" i="3"/>
  <c r="G53" i="1"/>
  <c r="G57" i="3"/>
  <c r="G54" i="1"/>
  <c r="I54" i="87" s="1"/>
  <c r="G58" i="3"/>
  <c r="G55" i="1" s="1"/>
  <c r="I55" i="87" s="1"/>
  <c r="G59" i="3"/>
  <c r="G56" i="1"/>
  <c r="I56" i="87" s="1"/>
  <c r="G61" i="3"/>
  <c r="G58" i="1" s="1"/>
  <c r="I58" i="87"/>
  <c r="G62" i="3"/>
  <c r="G59" i="1" s="1"/>
  <c r="I59" i="87" s="1"/>
  <c r="G63" i="3"/>
  <c r="G60" i="1"/>
  <c r="G64" i="3"/>
  <c r="G61" i="1" s="1"/>
  <c r="I61" i="87" s="1"/>
  <c r="G67" i="3"/>
  <c r="G64" i="1"/>
  <c r="G68" i="3"/>
  <c r="G65" i="1"/>
  <c r="I65" i="87"/>
  <c r="G69" i="3"/>
  <c r="G66" i="1" s="1"/>
  <c r="I66" i="87"/>
  <c r="G71" i="3"/>
  <c r="G68" i="1"/>
  <c r="I68" i="87" s="1"/>
  <c r="G72" i="3"/>
  <c r="G69" i="1"/>
  <c r="G73" i="3"/>
  <c r="G70" i="1" s="1"/>
  <c r="I70" i="87"/>
  <c r="G74" i="3"/>
  <c r="G71" i="1"/>
  <c r="I71" i="87" s="1"/>
  <c r="G76" i="3"/>
  <c r="G73" i="1"/>
  <c r="G77" i="3"/>
  <c r="G74" i="1" s="1"/>
  <c r="I74" i="87"/>
  <c r="G79" i="3"/>
  <c r="G76" i="1"/>
  <c r="G80" i="3"/>
  <c r="G77" i="1"/>
  <c r="I77" i="87" s="1"/>
  <c r="G81" i="3"/>
  <c r="G78" i="1" s="1"/>
  <c r="I78" i="87"/>
  <c r="G83" i="3"/>
  <c r="G80" i="1" s="1"/>
  <c r="I80" i="87" s="1"/>
  <c r="G84" i="3"/>
  <c r="G81" i="1"/>
  <c r="G85" i="3"/>
  <c r="G82" i="1" s="1"/>
  <c r="I82" i="87" s="1"/>
  <c r="G86" i="3"/>
  <c r="G83" i="1"/>
  <c r="I83" i="87" s="1"/>
  <c r="G87" i="3"/>
  <c r="G88" i="3"/>
  <c r="G91" i="3"/>
  <c r="G92" i="3"/>
  <c r="G94" i="3"/>
  <c r="G95" i="3"/>
  <c r="G96" i="3"/>
  <c r="G97" i="3"/>
  <c r="G97" i="1"/>
  <c r="G99" i="3"/>
  <c r="G99" i="1"/>
  <c r="I99" i="87" s="1"/>
  <c r="G100" i="3"/>
  <c r="G100" i="1"/>
  <c r="I100" i="87" s="1"/>
  <c r="G101" i="3"/>
  <c r="G101" i="1"/>
  <c r="I101" i="87"/>
  <c r="G102" i="3"/>
  <c r="G102" i="1" s="1"/>
  <c r="I102" i="87"/>
  <c r="G103" i="3"/>
  <c r="G103" i="1"/>
  <c r="I103" i="87" s="1"/>
  <c r="G104" i="3"/>
  <c r="G104" i="1"/>
  <c r="I104" i="87"/>
  <c r="G105" i="3"/>
  <c r="G105" i="1"/>
  <c r="I105" i="87"/>
  <c r="G106" i="3"/>
  <c r="G106" i="1" s="1"/>
  <c r="I106" i="87"/>
  <c r="G107" i="3"/>
  <c r="G107" i="1"/>
  <c r="I107" i="87" s="1"/>
  <c r="G108" i="3"/>
  <c r="G108" i="1"/>
  <c r="I108" i="87" s="1"/>
  <c r="G109" i="3"/>
  <c r="G109" i="1"/>
  <c r="I109" i="87"/>
  <c r="G112" i="3"/>
  <c r="G112" i="1" s="1"/>
  <c r="I112" i="87"/>
  <c r="G113" i="3"/>
  <c r="G113" i="1"/>
  <c r="G116" i="3"/>
  <c r="G117" i="3"/>
  <c r="G118" i="3"/>
  <c r="G118" i="1" s="1"/>
  <c r="I118" i="87"/>
  <c r="G119" i="3"/>
  <c r="G119" i="1"/>
  <c r="G120" i="3"/>
  <c r="G120" i="1"/>
  <c r="I120" i="87" s="1"/>
  <c r="G121" i="3"/>
  <c r="G122" i="3"/>
  <c r="G123" i="3"/>
  <c r="G124" i="3"/>
  <c r="G125" i="3"/>
  <c r="G125" i="1" s="1"/>
  <c r="I125" i="87"/>
  <c r="G126" i="3"/>
  <c r="G126" i="1" s="1"/>
  <c r="I126" i="87" s="1"/>
  <c r="G127" i="3"/>
  <c r="G127" i="1"/>
  <c r="I127" i="87"/>
  <c r="G130" i="3"/>
  <c r="G130" i="1"/>
  <c r="G131" i="3"/>
  <c r="G131" i="1"/>
  <c r="I131" i="87" s="1"/>
  <c r="G132" i="3"/>
  <c r="G132" i="1"/>
  <c r="I132" i="87"/>
  <c r="G134" i="3"/>
  <c r="G134" i="1"/>
  <c r="G135" i="3"/>
  <c r="G135" i="1"/>
  <c r="I135" i="87" s="1"/>
  <c r="G136" i="3"/>
  <c r="G136" i="1" s="1"/>
  <c r="I136" i="87" s="1"/>
  <c r="G137" i="3"/>
  <c r="G137" i="1"/>
  <c r="I137" i="87" s="1"/>
  <c r="G138" i="3"/>
  <c r="G138" i="1" s="1"/>
  <c r="I138" i="87"/>
  <c r="G139" i="3"/>
  <c r="G139" i="1" s="1"/>
  <c r="I139" i="87" s="1"/>
  <c r="G141" i="3"/>
  <c r="G141" i="1" s="1"/>
  <c r="I141" i="87" s="1"/>
  <c r="G142" i="3"/>
  <c r="G142" i="1"/>
  <c r="G143" i="3"/>
  <c r="G144" i="3"/>
  <c r="G145" i="3"/>
  <c r="G147" i="3"/>
  <c r="G146" i="1" s="1"/>
  <c r="G148" i="3"/>
  <c r="G147" i="1" s="1"/>
  <c r="I147" i="87" s="1"/>
  <c r="G149" i="3"/>
  <c r="G148" i="1" s="1"/>
  <c r="I148" i="87" s="1"/>
  <c r="G150" i="3"/>
  <c r="G149" i="1" s="1"/>
  <c r="I149" i="87" s="1"/>
  <c r="G151" i="3"/>
  <c r="G150" i="1"/>
  <c r="I150" i="87" s="1"/>
  <c r="G152" i="3"/>
  <c r="G153" i="3"/>
  <c r="I116" i="87"/>
  <c r="I121" i="87"/>
  <c r="I122" i="87"/>
  <c r="I123" i="87"/>
  <c r="I124" i="87"/>
  <c r="I143" i="87"/>
  <c r="I144" i="87"/>
  <c r="I151" i="87"/>
  <c r="I152" i="87"/>
  <c r="G8" i="164"/>
  <c r="G20" i="164"/>
  <c r="G26" i="164"/>
  <c r="G36" i="164" s="1"/>
  <c r="G41" i="164" s="1"/>
  <c r="G30" i="164"/>
  <c r="G37" i="164"/>
  <c r="G45" i="164"/>
  <c r="G57" i="164"/>
  <c r="G51" i="164"/>
  <c r="G8" i="166"/>
  <c r="G20" i="166"/>
  <c r="G26" i="166"/>
  <c r="G30" i="166"/>
  <c r="G37" i="166"/>
  <c r="G45" i="166"/>
  <c r="G57" i="166"/>
  <c r="G51" i="166"/>
  <c r="G8" i="163"/>
  <c r="G20" i="163"/>
  <c r="G26" i="163"/>
  <c r="G30" i="163"/>
  <c r="G36" i="163" s="1"/>
  <c r="G41" i="163" s="1"/>
  <c r="G37" i="163"/>
  <c r="G45" i="163"/>
  <c r="G51" i="163"/>
  <c r="G8" i="162"/>
  <c r="G36" i="162"/>
  <c r="G41" i="162" s="1"/>
  <c r="G20" i="162"/>
  <c r="G26" i="162"/>
  <c r="G30" i="162"/>
  <c r="G30" i="129" s="1"/>
  <c r="G37" i="162"/>
  <c r="G37" i="129" s="1"/>
  <c r="G45" i="162"/>
  <c r="G51" i="162"/>
  <c r="G51" i="129" s="1"/>
  <c r="G8" i="161"/>
  <c r="G20" i="161"/>
  <c r="G26" i="161"/>
  <c r="G30" i="161"/>
  <c r="G37" i="161"/>
  <c r="G45" i="161"/>
  <c r="G57" i="161"/>
  <c r="G51" i="161"/>
  <c r="G8" i="160"/>
  <c r="G20" i="160"/>
  <c r="G26" i="160"/>
  <c r="G30" i="160"/>
  <c r="G37" i="160"/>
  <c r="G45" i="160"/>
  <c r="G57" i="160" s="1"/>
  <c r="G51" i="160"/>
  <c r="G8" i="159"/>
  <c r="G8" i="105" s="1"/>
  <c r="G20" i="159"/>
  <c r="G26" i="159"/>
  <c r="G26" i="105" s="1"/>
  <c r="G30" i="159"/>
  <c r="G37" i="159"/>
  <c r="G45" i="159"/>
  <c r="G51" i="159"/>
  <c r="G51" i="105"/>
  <c r="G8" i="125"/>
  <c r="G20" i="125"/>
  <c r="G36" i="125" s="1"/>
  <c r="G41" i="125" s="1"/>
  <c r="G26" i="125"/>
  <c r="G30" i="125"/>
  <c r="G37" i="125"/>
  <c r="G45" i="125"/>
  <c r="G57" i="125" s="1"/>
  <c r="G51" i="125"/>
  <c r="G8" i="158"/>
  <c r="G37" i="158" s="1"/>
  <c r="G20" i="158"/>
  <c r="G26" i="158"/>
  <c r="G31" i="158"/>
  <c r="G38" i="158"/>
  <c r="G46" i="158"/>
  <c r="G93" i="118" s="1"/>
  <c r="G52" i="158"/>
  <c r="G20" i="122"/>
  <c r="G26" i="122"/>
  <c r="G31" i="122"/>
  <c r="G31" i="79" s="1"/>
  <c r="G38" i="122"/>
  <c r="G38" i="79" s="1"/>
  <c r="G46" i="122"/>
  <c r="G52" i="122"/>
  <c r="G114" i="118" s="1"/>
  <c r="G8" i="167"/>
  <c r="G15" i="167"/>
  <c r="G22" i="167"/>
  <c r="G29" i="167"/>
  <c r="G37" i="167"/>
  <c r="G65" i="167" s="1"/>
  <c r="G49" i="167"/>
  <c r="G55" i="167"/>
  <c r="G60" i="167"/>
  <c r="G66" i="167"/>
  <c r="G89" i="167" s="1"/>
  <c r="G70" i="167"/>
  <c r="G75" i="167"/>
  <c r="G78" i="167"/>
  <c r="G82" i="167"/>
  <c r="G98" i="167"/>
  <c r="G93" i="167" s="1"/>
  <c r="G128" i="167" s="1"/>
  <c r="G114" i="167"/>
  <c r="G129" i="167"/>
  <c r="G133" i="167"/>
  <c r="G154" i="167" s="1"/>
  <c r="G140" i="167"/>
  <c r="G146" i="167"/>
  <c r="G8" i="148"/>
  <c r="G15" i="148"/>
  <c r="G22" i="148"/>
  <c r="G29" i="148"/>
  <c r="G37" i="148"/>
  <c r="G49" i="148"/>
  <c r="G55" i="148"/>
  <c r="G60" i="148"/>
  <c r="G65" i="148" s="1"/>
  <c r="G66" i="148"/>
  <c r="G70" i="148"/>
  <c r="G75" i="148"/>
  <c r="G78" i="148"/>
  <c r="G82" i="148"/>
  <c r="G98" i="148"/>
  <c r="G93" i="148" s="1"/>
  <c r="G114" i="148"/>
  <c r="G129" i="148"/>
  <c r="G133" i="148"/>
  <c r="G140" i="148"/>
  <c r="G154" i="148" s="1"/>
  <c r="G146" i="148"/>
  <c r="G8" i="157"/>
  <c r="G65" i="157" s="1"/>
  <c r="G15" i="157"/>
  <c r="G22" i="157"/>
  <c r="G29" i="157"/>
  <c r="G37" i="157"/>
  <c r="G49" i="157"/>
  <c r="G55" i="157"/>
  <c r="G60" i="157"/>
  <c r="G66" i="157"/>
  <c r="G70" i="157"/>
  <c r="G75" i="157"/>
  <c r="G78" i="157"/>
  <c r="G82" i="157"/>
  <c r="G89" i="157" s="1"/>
  <c r="G98" i="157"/>
  <c r="G93" i="157"/>
  <c r="G114" i="157"/>
  <c r="G129" i="157"/>
  <c r="G154" i="157" s="1"/>
  <c r="G133" i="157"/>
  <c r="G140" i="157"/>
  <c r="G146" i="157"/>
  <c r="G8" i="156"/>
  <c r="G15" i="156"/>
  <c r="G22" i="156"/>
  <c r="G29" i="156"/>
  <c r="G37" i="156"/>
  <c r="G49" i="156"/>
  <c r="G55" i="156"/>
  <c r="G60" i="156"/>
  <c r="G66" i="156"/>
  <c r="G70" i="156"/>
  <c r="G75" i="156"/>
  <c r="G78" i="156"/>
  <c r="G89" i="156" s="1"/>
  <c r="G82" i="156"/>
  <c r="G93" i="156"/>
  <c r="G114" i="156"/>
  <c r="G128" i="156" s="1"/>
  <c r="G129" i="156"/>
  <c r="G133" i="156"/>
  <c r="G140" i="156"/>
  <c r="G146" i="156"/>
  <c r="G8" i="155"/>
  <c r="G15" i="155"/>
  <c r="G22" i="155"/>
  <c r="G29" i="155"/>
  <c r="G37" i="155"/>
  <c r="G49" i="155"/>
  <c r="G55" i="155"/>
  <c r="G60" i="155"/>
  <c r="G66" i="155"/>
  <c r="G70" i="155"/>
  <c r="G75" i="155"/>
  <c r="G78" i="155"/>
  <c r="G82" i="155"/>
  <c r="G93" i="155"/>
  <c r="G128" i="155"/>
  <c r="G114" i="155"/>
  <c r="G129" i="155"/>
  <c r="G154" i="155" s="1"/>
  <c r="G155" i="155" s="1"/>
  <c r="G133" i="155"/>
  <c r="G140" i="155"/>
  <c r="G146" i="155"/>
  <c r="G8" i="154"/>
  <c r="G65" i="154" s="1"/>
  <c r="G90" i="154" s="1"/>
  <c r="G15" i="154"/>
  <c r="G22" i="154"/>
  <c r="G29" i="154"/>
  <c r="G37" i="154"/>
  <c r="G49" i="154"/>
  <c r="G55" i="154"/>
  <c r="G60" i="154"/>
  <c r="G66" i="154"/>
  <c r="G70" i="154"/>
  <c r="G89" i="154" s="1"/>
  <c r="G75" i="154"/>
  <c r="G78" i="154"/>
  <c r="G82" i="154"/>
  <c r="G93" i="154"/>
  <c r="G128" i="154" s="1"/>
  <c r="G155" i="154" s="1"/>
  <c r="G114" i="154"/>
  <c r="G129" i="154"/>
  <c r="G133" i="154"/>
  <c r="G140" i="154"/>
  <c r="G154" i="154"/>
  <c r="G146" i="154"/>
  <c r="G8" i="153"/>
  <c r="G15" i="153"/>
  <c r="G65" i="153" s="1"/>
  <c r="G22" i="153"/>
  <c r="G29" i="153"/>
  <c r="G37" i="153"/>
  <c r="G49" i="153"/>
  <c r="G55" i="153"/>
  <c r="G60" i="153"/>
  <c r="G66" i="153"/>
  <c r="G70" i="153"/>
  <c r="G75" i="153"/>
  <c r="G89" i="153" s="1"/>
  <c r="G78" i="153"/>
  <c r="G82" i="153"/>
  <c r="G93" i="153"/>
  <c r="G128" i="153"/>
  <c r="G155" i="153" s="1"/>
  <c r="G114" i="153"/>
  <c r="G129" i="153"/>
  <c r="G154" i="153"/>
  <c r="G133" i="153"/>
  <c r="G140" i="153"/>
  <c r="G146" i="153"/>
  <c r="G8" i="150"/>
  <c r="G65" i="150" s="1"/>
  <c r="G15" i="150"/>
  <c r="G22" i="150"/>
  <c r="G29" i="150"/>
  <c r="G37" i="150"/>
  <c r="G49" i="150"/>
  <c r="G55" i="150"/>
  <c r="G60" i="150"/>
  <c r="G66" i="150"/>
  <c r="G89" i="150" s="1"/>
  <c r="G70" i="150"/>
  <c r="G75" i="150"/>
  <c r="G78" i="150"/>
  <c r="G82" i="150"/>
  <c r="G93" i="150"/>
  <c r="G128" i="150" s="1"/>
  <c r="G155" i="150" s="1"/>
  <c r="G114" i="150"/>
  <c r="G129" i="150"/>
  <c r="G154" i="150" s="1"/>
  <c r="G133" i="150"/>
  <c r="G140" i="150"/>
  <c r="G146" i="150"/>
  <c r="G8" i="149"/>
  <c r="G15" i="149"/>
  <c r="G65" i="149" s="1"/>
  <c r="G90" i="149" s="1"/>
  <c r="G22" i="149"/>
  <c r="G29" i="149"/>
  <c r="G37" i="149"/>
  <c r="G49" i="149"/>
  <c r="G55" i="149"/>
  <c r="G60" i="149"/>
  <c r="G66" i="149"/>
  <c r="G70" i="149"/>
  <c r="G75" i="149"/>
  <c r="G78" i="149"/>
  <c r="G82" i="149"/>
  <c r="G89" i="149"/>
  <c r="G98" i="149"/>
  <c r="G93" i="149"/>
  <c r="G128" i="149" s="1"/>
  <c r="G155" i="149" s="1"/>
  <c r="G114" i="149"/>
  <c r="G129" i="149"/>
  <c r="G154" i="149" s="1"/>
  <c r="G133" i="149"/>
  <c r="G140" i="149"/>
  <c r="G146" i="149"/>
  <c r="G8" i="147"/>
  <c r="G15" i="147"/>
  <c r="G22" i="147"/>
  <c r="G29" i="147"/>
  <c r="G37" i="147"/>
  <c r="G49" i="147"/>
  <c r="G55" i="147"/>
  <c r="G60" i="147"/>
  <c r="G65" i="147" s="1"/>
  <c r="G90" i="147" s="1"/>
  <c r="G66" i="147"/>
  <c r="G70" i="147"/>
  <c r="G75" i="147"/>
  <c r="G89" i="147"/>
  <c r="G78" i="147"/>
  <c r="G82" i="147"/>
  <c r="G98" i="147"/>
  <c r="G93" i="147"/>
  <c r="G114" i="147"/>
  <c r="G129" i="147"/>
  <c r="G133" i="147"/>
  <c r="G140" i="147"/>
  <c r="G154" i="147" s="1"/>
  <c r="G146" i="147"/>
  <c r="G8" i="146"/>
  <c r="G15" i="146"/>
  <c r="G22" i="146"/>
  <c r="G29" i="146"/>
  <c r="G37" i="146"/>
  <c r="G65" i="146" s="1"/>
  <c r="G49" i="146"/>
  <c r="G55" i="146"/>
  <c r="G60" i="146"/>
  <c r="G66" i="146"/>
  <c r="G89" i="146" s="1"/>
  <c r="G70" i="146"/>
  <c r="G75" i="146"/>
  <c r="G78" i="146"/>
  <c r="G82" i="146"/>
  <c r="G93" i="146"/>
  <c r="G128" i="146" s="1"/>
  <c r="G114" i="146"/>
  <c r="G129" i="146"/>
  <c r="G133" i="146"/>
  <c r="G140" i="146"/>
  <c r="G154" i="146" s="1"/>
  <c r="G146" i="146"/>
  <c r="G8" i="145"/>
  <c r="G15" i="145"/>
  <c r="G22" i="145"/>
  <c r="G29" i="145"/>
  <c r="G55" i="145"/>
  <c r="G60" i="145"/>
  <c r="G66" i="145"/>
  <c r="G89" i="145"/>
  <c r="G70" i="145"/>
  <c r="G75" i="145"/>
  <c r="G78" i="145"/>
  <c r="G82" i="145"/>
  <c r="G111" i="145"/>
  <c r="G111" i="116" s="1"/>
  <c r="G129" i="145"/>
  <c r="G133" i="145"/>
  <c r="G140" i="145"/>
  <c r="G146" i="145"/>
  <c r="G154" i="145" s="1"/>
  <c r="G8" i="144"/>
  <c r="G65" i="144" s="1"/>
  <c r="G15" i="144"/>
  <c r="G22" i="144"/>
  <c r="G29" i="144"/>
  <c r="G37" i="144"/>
  <c r="G49" i="144"/>
  <c r="G55" i="144"/>
  <c r="G60" i="144"/>
  <c r="G66" i="144"/>
  <c r="G70" i="144"/>
  <c r="G75" i="144"/>
  <c r="G78" i="144"/>
  <c r="G82" i="144"/>
  <c r="G89" i="144" s="1"/>
  <c r="G93" i="144"/>
  <c r="G114" i="144"/>
  <c r="G129" i="144"/>
  <c r="G154" i="144"/>
  <c r="G133" i="144"/>
  <c r="G140" i="144"/>
  <c r="G146" i="144"/>
  <c r="G8" i="142"/>
  <c r="G15" i="142"/>
  <c r="G22" i="142"/>
  <c r="G29" i="142"/>
  <c r="G37" i="142"/>
  <c r="G49" i="142"/>
  <c r="G55" i="142"/>
  <c r="G60" i="142"/>
  <c r="G66" i="142"/>
  <c r="G70" i="142"/>
  <c r="G75" i="142"/>
  <c r="G78" i="142"/>
  <c r="G89" i="142" s="1"/>
  <c r="G82" i="142"/>
  <c r="G93" i="142"/>
  <c r="G114" i="142"/>
  <c r="G129" i="142"/>
  <c r="G133" i="142"/>
  <c r="G140" i="142"/>
  <c r="G154" i="142" s="1"/>
  <c r="G146" i="142"/>
  <c r="G15" i="141"/>
  <c r="G22" i="141"/>
  <c r="G29" i="141"/>
  <c r="G37" i="141"/>
  <c r="G49" i="141"/>
  <c r="G55" i="141"/>
  <c r="G60" i="141"/>
  <c r="G66" i="141"/>
  <c r="G70" i="141"/>
  <c r="G89" i="141" s="1"/>
  <c r="G75" i="141"/>
  <c r="G78" i="141"/>
  <c r="G82" i="141"/>
  <c r="G114" i="141"/>
  <c r="G129" i="141"/>
  <c r="G154" i="141" s="1"/>
  <c r="G133" i="141"/>
  <c r="G140" i="141"/>
  <c r="G146" i="141"/>
  <c r="G8" i="139"/>
  <c r="G15" i="139"/>
  <c r="G22" i="139"/>
  <c r="G29" i="139"/>
  <c r="G65" i="139" s="1"/>
  <c r="G90" i="139" s="1"/>
  <c r="G37" i="139"/>
  <c r="G49" i="139"/>
  <c r="G55" i="139"/>
  <c r="G60" i="139"/>
  <c r="G66" i="139"/>
  <c r="G70" i="139"/>
  <c r="G75" i="139"/>
  <c r="G78" i="139"/>
  <c r="G82" i="139"/>
  <c r="G89" i="139"/>
  <c r="G93" i="139"/>
  <c r="G114" i="139"/>
  <c r="G128" i="139" s="1"/>
  <c r="G155" i="139" s="1"/>
  <c r="G129" i="139"/>
  <c r="G133" i="139"/>
  <c r="G140" i="139"/>
  <c r="G154" i="139" s="1"/>
  <c r="G146" i="139"/>
  <c r="G8" i="138"/>
  <c r="G65" i="138" s="1"/>
  <c r="G15" i="138"/>
  <c r="G22" i="138"/>
  <c r="G29" i="138"/>
  <c r="G37" i="138"/>
  <c r="G49" i="138"/>
  <c r="G55" i="138"/>
  <c r="G60" i="138"/>
  <c r="G66" i="138"/>
  <c r="G89" i="138" s="1"/>
  <c r="G70" i="138"/>
  <c r="G75" i="138"/>
  <c r="G78" i="138"/>
  <c r="G82" i="138"/>
  <c r="G93" i="138"/>
  <c r="G114" i="138"/>
  <c r="G128" i="138"/>
  <c r="G129" i="138"/>
  <c r="G154" i="138" s="1"/>
  <c r="G133" i="138"/>
  <c r="G140" i="138"/>
  <c r="G146" i="138"/>
  <c r="G8" i="137"/>
  <c r="G15" i="137"/>
  <c r="G65" i="137" s="1"/>
  <c r="G22" i="137"/>
  <c r="G29" i="137"/>
  <c r="G37" i="137"/>
  <c r="G49" i="137"/>
  <c r="G55" i="137"/>
  <c r="G60" i="137"/>
  <c r="G66" i="137"/>
  <c r="G70" i="137"/>
  <c r="G75" i="137"/>
  <c r="G78" i="137"/>
  <c r="G75" i="116"/>
  <c r="G82" i="137"/>
  <c r="G93" i="137"/>
  <c r="G128" i="137" s="1"/>
  <c r="G114" i="137"/>
  <c r="G129" i="137"/>
  <c r="G133" i="137"/>
  <c r="G140" i="137"/>
  <c r="G140" i="3"/>
  <c r="G146" i="137"/>
  <c r="G8" i="136"/>
  <c r="G15" i="136"/>
  <c r="G22" i="136"/>
  <c r="G65" i="136" s="1"/>
  <c r="G29" i="136"/>
  <c r="G37" i="136"/>
  <c r="G49" i="136"/>
  <c r="G55" i="136"/>
  <c r="G60" i="136"/>
  <c r="G66" i="136"/>
  <c r="G89" i="136" s="1"/>
  <c r="G70" i="136"/>
  <c r="G75" i="136"/>
  <c r="G78" i="136"/>
  <c r="G82" i="136"/>
  <c r="G93" i="136"/>
  <c r="G114" i="136"/>
  <c r="G129" i="136"/>
  <c r="G154" i="136" s="1"/>
  <c r="G133" i="136"/>
  <c r="G140" i="136"/>
  <c r="G146" i="136"/>
  <c r="E154" i="135"/>
  <c r="D146" i="135"/>
  <c r="E146" i="135"/>
  <c r="F146" i="135"/>
  <c r="G146" i="135"/>
  <c r="D140" i="135"/>
  <c r="E140" i="135"/>
  <c r="F140" i="135"/>
  <c r="G140" i="135"/>
  <c r="D133" i="135"/>
  <c r="E133" i="135"/>
  <c r="F133" i="135"/>
  <c r="G133" i="135"/>
  <c r="D129" i="135"/>
  <c r="D154" i="135" s="1"/>
  <c r="E129" i="135"/>
  <c r="F129" i="135"/>
  <c r="F154" i="135" s="1"/>
  <c r="G129" i="135"/>
  <c r="G89" i="135"/>
  <c r="D82" i="135"/>
  <c r="E82" i="135"/>
  <c r="F82" i="135"/>
  <c r="G82" i="135"/>
  <c r="D78" i="135"/>
  <c r="E78" i="135"/>
  <c r="F78" i="135"/>
  <c r="G78" i="135"/>
  <c r="D75" i="135"/>
  <c r="E75" i="135"/>
  <c r="F75" i="135"/>
  <c r="G75" i="135"/>
  <c r="D70" i="135"/>
  <c r="E70" i="135"/>
  <c r="F70" i="135"/>
  <c r="G70" i="135"/>
  <c r="D65" i="135"/>
  <c r="D66" i="135"/>
  <c r="D89" i="135" s="1"/>
  <c r="E66" i="135"/>
  <c r="E89" i="135" s="1"/>
  <c r="F66" i="135"/>
  <c r="F89" i="135" s="1"/>
  <c r="G66" i="135"/>
  <c r="D60" i="135"/>
  <c r="E60" i="135"/>
  <c r="F60" i="135"/>
  <c r="G60" i="135"/>
  <c r="D55" i="135"/>
  <c r="E55" i="135"/>
  <c r="F55" i="135"/>
  <c r="G55" i="135"/>
  <c r="D49" i="135"/>
  <c r="E49" i="135"/>
  <c r="F49" i="135"/>
  <c r="G49" i="135"/>
  <c r="D37" i="135"/>
  <c r="E37" i="135"/>
  <c r="F37" i="135"/>
  <c r="G37" i="135"/>
  <c r="D29" i="135"/>
  <c r="E29" i="135"/>
  <c r="F29" i="135"/>
  <c r="G29" i="135"/>
  <c r="D22" i="135"/>
  <c r="E22" i="135"/>
  <c r="F22" i="135"/>
  <c r="G22" i="135"/>
  <c r="G15" i="135"/>
  <c r="D15" i="135"/>
  <c r="E15" i="135"/>
  <c r="F15" i="135"/>
  <c r="D8" i="135"/>
  <c r="E8" i="135"/>
  <c r="E65" i="135" s="1"/>
  <c r="E90" i="135" s="1"/>
  <c r="F8" i="135"/>
  <c r="F65" i="135" s="1"/>
  <c r="G8" i="135"/>
  <c r="G65" i="135" s="1"/>
  <c r="G90" i="135" s="1"/>
  <c r="G93" i="135"/>
  <c r="G114" i="135"/>
  <c r="G128" i="135" s="1"/>
  <c r="G8" i="134"/>
  <c r="G15" i="134"/>
  <c r="G22" i="134"/>
  <c r="G29" i="134"/>
  <c r="G37" i="134"/>
  <c r="G49" i="134"/>
  <c r="G65" i="134" s="1"/>
  <c r="G90" i="134" s="1"/>
  <c r="G55" i="134"/>
  <c r="G60" i="134"/>
  <c r="G66" i="134"/>
  <c r="G70" i="134"/>
  <c r="G75" i="134"/>
  <c r="G78" i="134"/>
  <c r="G82" i="134"/>
  <c r="G89" i="134"/>
  <c r="G93" i="134"/>
  <c r="G114" i="134"/>
  <c r="G129" i="134"/>
  <c r="G154" i="134"/>
  <c r="G133" i="134"/>
  <c r="G140" i="134"/>
  <c r="G146" i="134"/>
  <c r="G8" i="133"/>
  <c r="G65" i="133" s="1"/>
  <c r="G15" i="133"/>
  <c r="G22" i="133"/>
  <c r="G29" i="133"/>
  <c r="G37" i="133"/>
  <c r="G49" i="133"/>
  <c r="G55" i="133"/>
  <c r="G60" i="133"/>
  <c r="G66" i="133"/>
  <c r="G89" i="133" s="1"/>
  <c r="G70" i="133"/>
  <c r="G75" i="133"/>
  <c r="G78" i="133"/>
  <c r="G82" i="133"/>
  <c r="G93" i="133"/>
  <c r="G114" i="133"/>
  <c r="G129" i="133"/>
  <c r="G154" i="133" s="1"/>
  <c r="G133" i="133"/>
  <c r="G140" i="133"/>
  <c r="G146" i="133"/>
  <c r="G8" i="132"/>
  <c r="G15" i="132"/>
  <c r="G65" i="132" s="1"/>
  <c r="G22" i="132"/>
  <c r="G29" i="132"/>
  <c r="G37" i="132"/>
  <c r="G49" i="132"/>
  <c r="G55" i="132"/>
  <c r="G60" i="132"/>
  <c r="G60" i="3" s="1"/>
  <c r="G66" i="132"/>
  <c r="G70" i="132"/>
  <c r="G75" i="132"/>
  <c r="G89" i="132" s="1"/>
  <c r="G78" i="132"/>
  <c r="G82" i="132"/>
  <c r="G93" i="132"/>
  <c r="G128" i="132"/>
  <c r="G155" i="132" s="1"/>
  <c r="G114" i="132"/>
  <c r="G129" i="132"/>
  <c r="G154" i="132"/>
  <c r="G133" i="132"/>
  <c r="G140" i="132"/>
  <c r="G146" i="132"/>
  <c r="G8" i="130"/>
  <c r="G65" i="130" s="1"/>
  <c r="G15" i="130"/>
  <c r="G22" i="130"/>
  <c r="G29" i="130"/>
  <c r="G37" i="130"/>
  <c r="G49" i="130"/>
  <c r="G55" i="130"/>
  <c r="G52" i="116" s="1"/>
  <c r="G60" i="130"/>
  <c r="G66" i="130"/>
  <c r="G70" i="130"/>
  <c r="G75" i="130"/>
  <c r="G89" i="130" s="1"/>
  <c r="G78" i="130"/>
  <c r="G82" i="130"/>
  <c r="G93" i="130"/>
  <c r="G114" i="130"/>
  <c r="G129" i="130"/>
  <c r="G129" i="116" s="1"/>
  <c r="G133" i="130"/>
  <c r="G133" i="116" s="1"/>
  <c r="G140" i="130"/>
  <c r="G146" i="130"/>
  <c r="G146" i="116" s="1"/>
  <c r="D146" i="121"/>
  <c r="D145" i="117" s="1"/>
  <c r="E146" i="121"/>
  <c r="E145" i="117" s="1"/>
  <c r="F146" i="121"/>
  <c r="F145" i="117" s="1"/>
  <c r="G146" i="121"/>
  <c r="G145" i="117" s="1"/>
  <c r="G140" i="121"/>
  <c r="G140" i="117" s="1"/>
  <c r="D140" i="121"/>
  <c r="D140" i="117" s="1"/>
  <c r="E140" i="121"/>
  <c r="E140" i="117" s="1"/>
  <c r="F140" i="121"/>
  <c r="F140" i="117" s="1"/>
  <c r="D133" i="121"/>
  <c r="D133" i="117" s="1"/>
  <c r="E133" i="121"/>
  <c r="E133" i="117" s="1"/>
  <c r="F133" i="121"/>
  <c r="F133" i="117" s="1"/>
  <c r="G133" i="121"/>
  <c r="G133" i="117" s="1"/>
  <c r="E128" i="121"/>
  <c r="D129" i="121"/>
  <c r="D129" i="117" s="1"/>
  <c r="E129" i="121"/>
  <c r="E129" i="117" s="1"/>
  <c r="F129" i="121"/>
  <c r="F129" i="117" s="1"/>
  <c r="D114" i="121"/>
  <c r="E114" i="121"/>
  <c r="F114" i="121"/>
  <c r="G114" i="121"/>
  <c r="E93" i="121"/>
  <c r="F93" i="121"/>
  <c r="G93" i="121"/>
  <c r="G93" i="117" s="1"/>
  <c r="G89" i="121"/>
  <c r="G86" i="117" s="1"/>
  <c r="D82" i="121"/>
  <c r="E82" i="121"/>
  <c r="F82" i="121"/>
  <c r="G82" i="121"/>
  <c r="G79" i="117" s="1"/>
  <c r="D78" i="121"/>
  <c r="E78" i="121"/>
  <c r="F78" i="121"/>
  <c r="G78" i="121"/>
  <c r="G75" i="117" s="1"/>
  <c r="D75" i="121"/>
  <c r="E75" i="121"/>
  <c r="F75" i="121"/>
  <c r="G75" i="121"/>
  <c r="G72" i="117" s="1"/>
  <c r="D70" i="121"/>
  <c r="E70" i="121"/>
  <c r="F70" i="121"/>
  <c r="G70" i="121"/>
  <c r="G70" i="3" s="1"/>
  <c r="D66" i="121"/>
  <c r="D89" i="121" s="1"/>
  <c r="E66" i="121"/>
  <c r="E89" i="121" s="1"/>
  <c r="F66" i="121"/>
  <c r="F89" i="121" s="1"/>
  <c r="G66" i="121"/>
  <c r="G63" i="117" s="1"/>
  <c r="D60" i="121"/>
  <c r="E60" i="121"/>
  <c r="F60" i="121"/>
  <c r="G60" i="121"/>
  <c r="G57" i="117" s="1"/>
  <c r="D55" i="121"/>
  <c r="E55" i="121"/>
  <c r="F55" i="121"/>
  <c r="G55" i="121"/>
  <c r="G52" i="117" s="1"/>
  <c r="D49" i="121"/>
  <c r="E49" i="121"/>
  <c r="F49" i="121"/>
  <c r="G49" i="121"/>
  <c r="G46" i="117" s="1"/>
  <c r="D37" i="121"/>
  <c r="E37" i="121"/>
  <c r="F37" i="121"/>
  <c r="G37" i="121"/>
  <c r="G34" i="117" s="1"/>
  <c r="D29" i="121"/>
  <c r="E29" i="121"/>
  <c r="F29" i="121"/>
  <c r="G29" i="121"/>
  <c r="G26" i="117" s="1"/>
  <c r="D22" i="121"/>
  <c r="E22" i="121"/>
  <c r="F22" i="121"/>
  <c r="G22" i="121"/>
  <c r="G19" i="117" s="1"/>
  <c r="D15" i="121"/>
  <c r="E15" i="121"/>
  <c r="F15" i="121"/>
  <c r="G15" i="121"/>
  <c r="G12" i="117" s="1"/>
  <c r="D8" i="121"/>
  <c r="D65" i="121" s="1"/>
  <c r="D90" i="121" s="1"/>
  <c r="E8" i="121"/>
  <c r="E65" i="121" s="1"/>
  <c r="E90" i="121" s="1"/>
  <c r="F8" i="121"/>
  <c r="F65" i="121" s="1"/>
  <c r="F62" i="117" s="1"/>
  <c r="G8" i="121"/>
  <c r="G5" i="117" s="1"/>
  <c r="G129" i="121"/>
  <c r="G129" i="117" s="1"/>
  <c r="G60" i="105"/>
  <c r="F8" i="63"/>
  <c r="F6" i="64"/>
  <c r="A42" i="76"/>
  <c r="D36" i="3"/>
  <c r="E36" i="3"/>
  <c r="E33" i="1" s="1"/>
  <c r="C36" i="3"/>
  <c r="C33" i="1" s="1"/>
  <c r="E29" i="156"/>
  <c r="E118" i="117"/>
  <c r="E116" i="1"/>
  <c r="E98" i="141"/>
  <c r="E11" i="141"/>
  <c r="E11" i="3"/>
  <c r="E8" i="1" s="1"/>
  <c r="G8" i="87" s="1"/>
  <c r="E98" i="137"/>
  <c r="E93" i="132"/>
  <c r="E114" i="130"/>
  <c r="E93" i="130"/>
  <c r="E93" i="117"/>
  <c r="D6" i="116"/>
  <c r="E6" i="116"/>
  <c r="F6" i="116"/>
  <c r="D7" i="116"/>
  <c r="E7" i="116"/>
  <c r="E9" i="116"/>
  <c r="F9" i="116"/>
  <c r="D10" i="116"/>
  <c r="E10" i="116"/>
  <c r="F10" i="116"/>
  <c r="D11" i="116"/>
  <c r="E11" i="116"/>
  <c r="F11" i="116"/>
  <c r="D17" i="116"/>
  <c r="E17" i="116"/>
  <c r="D27" i="116"/>
  <c r="E27" i="116"/>
  <c r="F27" i="116"/>
  <c r="D28" i="116"/>
  <c r="E28" i="116"/>
  <c r="F28" i="116"/>
  <c r="D29" i="116"/>
  <c r="E29" i="116"/>
  <c r="F29" i="116"/>
  <c r="D30" i="116"/>
  <c r="E30" i="116"/>
  <c r="F30" i="116"/>
  <c r="D31" i="116"/>
  <c r="E31" i="116"/>
  <c r="F31" i="116"/>
  <c r="D32" i="116"/>
  <c r="E32" i="116"/>
  <c r="F32" i="116"/>
  <c r="D33" i="116"/>
  <c r="E33" i="116"/>
  <c r="F33" i="116"/>
  <c r="D36" i="116"/>
  <c r="E36" i="116"/>
  <c r="F36" i="116"/>
  <c r="D37" i="116"/>
  <c r="E37" i="116"/>
  <c r="F37" i="116"/>
  <c r="D38" i="116"/>
  <c r="E38" i="116"/>
  <c r="F38" i="116"/>
  <c r="D42" i="116"/>
  <c r="E42" i="116"/>
  <c r="F42" i="116"/>
  <c r="D43" i="116"/>
  <c r="E43" i="116"/>
  <c r="F43" i="116"/>
  <c r="D44" i="116"/>
  <c r="E44" i="116"/>
  <c r="F44" i="116"/>
  <c r="D45" i="116"/>
  <c r="E45" i="116"/>
  <c r="F45" i="116"/>
  <c r="D48" i="116"/>
  <c r="E48" i="116"/>
  <c r="F48" i="116"/>
  <c r="D54" i="116"/>
  <c r="E54" i="116"/>
  <c r="F54" i="116"/>
  <c r="D60" i="116"/>
  <c r="E60" i="116"/>
  <c r="F60" i="116"/>
  <c r="C37" i="116"/>
  <c r="C38" i="116"/>
  <c r="C42" i="116"/>
  <c r="C43" i="116"/>
  <c r="C44" i="116"/>
  <c r="C45" i="116"/>
  <c r="C35" i="116"/>
  <c r="C97" i="116"/>
  <c r="C99" i="116"/>
  <c r="C100" i="116"/>
  <c r="C101" i="116"/>
  <c r="C102" i="116"/>
  <c r="C103" i="116"/>
  <c r="C104" i="116"/>
  <c r="C105" i="116"/>
  <c r="C106" i="116"/>
  <c r="C107" i="116"/>
  <c r="C108" i="116"/>
  <c r="C109" i="116"/>
  <c r="C110" i="116"/>
  <c r="C112" i="116"/>
  <c r="C113" i="116"/>
  <c r="C116" i="116"/>
  <c r="C117" i="116"/>
  <c r="C118" i="116"/>
  <c r="C119" i="116"/>
  <c r="C120" i="116"/>
  <c r="C121" i="116"/>
  <c r="C122" i="116"/>
  <c r="C123" i="116"/>
  <c r="C124" i="116"/>
  <c r="C125" i="116"/>
  <c r="C126" i="116"/>
  <c r="C127" i="116"/>
  <c r="C130" i="116"/>
  <c r="C131" i="116"/>
  <c r="C132" i="116"/>
  <c r="C134" i="116"/>
  <c r="C135" i="116"/>
  <c r="C136" i="116"/>
  <c r="C137" i="116"/>
  <c r="C138" i="116"/>
  <c r="C139" i="116"/>
  <c r="C141" i="116"/>
  <c r="C142" i="116"/>
  <c r="C143" i="116"/>
  <c r="C144" i="116"/>
  <c r="C145" i="116"/>
  <c r="C147" i="116"/>
  <c r="C148" i="116"/>
  <c r="C149" i="116"/>
  <c r="C150" i="116"/>
  <c r="C151" i="116"/>
  <c r="C152" i="116"/>
  <c r="F85" i="116"/>
  <c r="E85" i="116"/>
  <c r="D85" i="116"/>
  <c r="F84" i="116"/>
  <c r="E84" i="116"/>
  <c r="D84" i="116"/>
  <c r="F83" i="116"/>
  <c r="E83" i="116"/>
  <c r="D83" i="116"/>
  <c r="F82" i="116"/>
  <c r="E82" i="116"/>
  <c r="D82" i="116"/>
  <c r="F81" i="116"/>
  <c r="E81" i="116"/>
  <c r="D81" i="116"/>
  <c r="F80" i="116"/>
  <c r="E80" i="116"/>
  <c r="D80" i="116"/>
  <c r="F78" i="116"/>
  <c r="E78" i="116"/>
  <c r="D78" i="116"/>
  <c r="F77" i="116"/>
  <c r="E77" i="116"/>
  <c r="D77" i="116"/>
  <c r="F76" i="116"/>
  <c r="E76" i="116"/>
  <c r="D76" i="116"/>
  <c r="F74" i="116"/>
  <c r="E74" i="116"/>
  <c r="D74" i="116"/>
  <c r="F71" i="116"/>
  <c r="E71" i="116"/>
  <c r="D71" i="116"/>
  <c r="F70" i="116"/>
  <c r="E70" i="116"/>
  <c r="D70" i="116"/>
  <c r="F69" i="116"/>
  <c r="E69" i="116"/>
  <c r="D69" i="116"/>
  <c r="F68" i="116"/>
  <c r="E68" i="116"/>
  <c r="D68" i="116"/>
  <c r="F66" i="116"/>
  <c r="E66" i="116"/>
  <c r="D66" i="116"/>
  <c r="F65" i="116"/>
  <c r="E65" i="116"/>
  <c r="D65" i="116"/>
  <c r="F64" i="116"/>
  <c r="E64" i="116"/>
  <c r="D64" i="116"/>
  <c r="F61" i="116"/>
  <c r="E61" i="116"/>
  <c r="D61" i="116"/>
  <c r="F59" i="116"/>
  <c r="E59" i="116"/>
  <c r="D59" i="116"/>
  <c r="F58" i="116"/>
  <c r="E58" i="116"/>
  <c r="D58" i="116"/>
  <c r="F56" i="116"/>
  <c r="E56" i="116"/>
  <c r="D56" i="116"/>
  <c r="F55" i="116"/>
  <c r="E55" i="116"/>
  <c r="D55" i="116"/>
  <c r="F53" i="116"/>
  <c r="E53" i="116"/>
  <c r="D53" i="116"/>
  <c r="F51" i="116"/>
  <c r="E51" i="116"/>
  <c r="D51" i="116"/>
  <c r="F50" i="116"/>
  <c r="E50" i="116"/>
  <c r="D50" i="116"/>
  <c r="F49" i="116"/>
  <c r="E49" i="116"/>
  <c r="D49" i="116"/>
  <c r="F47" i="116"/>
  <c r="E47" i="116"/>
  <c r="D47" i="116"/>
  <c r="F35" i="116"/>
  <c r="E35" i="116"/>
  <c r="D35" i="116"/>
  <c r="F25" i="116"/>
  <c r="E25" i="116"/>
  <c r="D25" i="116"/>
  <c r="F24" i="116"/>
  <c r="E24" i="116"/>
  <c r="D24" i="116"/>
  <c r="F23" i="116"/>
  <c r="E23" i="116"/>
  <c r="D23" i="116"/>
  <c r="F22" i="116"/>
  <c r="E22" i="116"/>
  <c r="D22" i="116"/>
  <c r="F21" i="116"/>
  <c r="E21" i="116"/>
  <c r="D21" i="116"/>
  <c r="F20" i="116"/>
  <c r="E20" i="116"/>
  <c r="D20" i="116"/>
  <c r="F18" i="116"/>
  <c r="E18" i="116"/>
  <c r="D18" i="116"/>
  <c r="F16" i="116"/>
  <c r="E16" i="116"/>
  <c r="D16" i="116"/>
  <c r="F15" i="116"/>
  <c r="E15" i="116"/>
  <c r="D15" i="116"/>
  <c r="F14" i="116"/>
  <c r="E14" i="116"/>
  <c r="D14" i="116"/>
  <c r="F13" i="116"/>
  <c r="E13" i="116"/>
  <c r="D13" i="116"/>
  <c r="C6" i="116"/>
  <c r="C7" i="116"/>
  <c r="C8" i="116"/>
  <c r="C9" i="116"/>
  <c r="C10" i="116"/>
  <c r="C11" i="116"/>
  <c r="C13" i="116"/>
  <c r="C14" i="116"/>
  <c r="C15" i="116"/>
  <c r="C16" i="116"/>
  <c r="C17" i="116"/>
  <c r="C18" i="116"/>
  <c r="C20" i="116"/>
  <c r="C21" i="116"/>
  <c r="C22" i="116"/>
  <c r="C23" i="116"/>
  <c r="C24" i="116"/>
  <c r="C25" i="116"/>
  <c r="C27" i="116"/>
  <c r="C28" i="116"/>
  <c r="C29" i="116"/>
  <c r="C30" i="116"/>
  <c r="C31" i="116"/>
  <c r="C32" i="116"/>
  <c r="C33" i="116"/>
  <c r="C36" i="116"/>
  <c r="C47" i="116"/>
  <c r="C48" i="116"/>
  <c r="C49" i="116"/>
  <c r="C50" i="116"/>
  <c r="C51" i="116"/>
  <c r="C53" i="116"/>
  <c r="C54" i="116"/>
  <c r="C55" i="116"/>
  <c r="C56" i="116"/>
  <c r="C58" i="116"/>
  <c r="C59" i="116"/>
  <c r="C60" i="116"/>
  <c r="C61" i="116"/>
  <c r="C64" i="116"/>
  <c r="C65" i="116"/>
  <c r="C66" i="116"/>
  <c r="C68" i="116"/>
  <c r="C69" i="116"/>
  <c r="C70" i="116"/>
  <c r="C71" i="116"/>
  <c r="C74" i="116"/>
  <c r="C76" i="116"/>
  <c r="C77" i="116"/>
  <c r="C78" i="116"/>
  <c r="C80" i="116"/>
  <c r="C81" i="116"/>
  <c r="C82" i="116"/>
  <c r="C83" i="116"/>
  <c r="C84" i="116"/>
  <c r="C85" i="116"/>
  <c r="F9" i="3"/>
  <c r="F6" i="1"/>
  <c r="F10" i="3"/>
  <c r="F7" i="1"/>
  <c r="H7" i="87" s="1"/>
  <c r="F12" i="3"/>
  <c r="F9" i="1" s="1"/>
  <c r="H9" i="87" s="1"/>
  <c r="F13" i="3"/>
  <c r="F10" i="1"/>
  <c r="H10" i="87" s="1"/>
  <c r="F14" i="3"/>
  <c r="F11" i="1" s="1"/>
  <c r="H11" i="87" s="1"/>
  <c r="F16" i="3"/>
  <c r="F13" i="1"/>
  <c r="F17" i="3"/>
  <c r="F14" i="1"/>
  <c r="H14" i="87" s="1"/>
  <c r="F18" i="3"/>
  <c r="F15" i="1" s="1"/>
  <c r="H15" i="87"/>
  <c r="F19" i="3"/>
  <c r="F16" i="1"/>
  <c r="H16" i="87" s="1"/>
  <c r="F21" i="3"/>
  <c r="F18" i="1" s="1"/>
  <c r="H18" i="87" s="1"/>
  <c r="F23" i="3"/>
  <c r="F20" i="1"/>
  <c r="F24" i="3"/>
  <c r="F21" i="1" s="1"/>
  <c r="H21" i="87" s="1"/>
  <c r="F25" i="3"/>
  <c r="F22" i="1"/>
  <c r="H22" i="87" s="1"/>
  <c r="F26" i="3"/>
  <c r="F23" i="1"/>
  <c r="H23" i="87" s="1"/>
  <c r="F27" i="3"/>
  <c r="F24" i="1" s="1"/>
  <c r="H24" i="87"/>
  <c r="F28" i="3"/>
  <c r="F25" i="1" s="1"/>
  <c r="H25" i="87" s="1"/>
  <c r="F30" i="3"/>
  <c r="F27" i="1"/>
  <c r="F31" i="3"/>
  <c r="F28" i="1" s="1"/>
  <c r="H28" i="87" s="1"/>
  <c r="F32" i="3"/>
  <c r="F29" i="1" s="1"/>
  <c r="H29" i="87" s="1"/>
  <c r="F33" i="3"/>
  <c r="F30" i="1"/>
  <c r="H30" i="87" s="1"/>
  <c r="F34" i="3"/>
  <c r="F31" i="1"/>
  <c r="H31" i="87"/>
  <c r="F35" i="3"/>
  <c r="F32" i="1" s="1"/>
  <c r="H32" i="87" s="1"/>
  <c r="F38" i="3"/>
  <c r="F39" i="3"/>
  <c r="F40" i="3"/>
  <c r="F37" i="1" s="1"/>
  <c r="H37" i="87" s="1"/>
  <c r="F41" i="3"/>
  <c r="F42" i="3"/>
  <c r="F43" i="3"/>
  <c r="F44" i="3"/>
  <c r="F45" i="3"/>
  <c r="F46" i="3"/>
  <c r="F47" i="3"/>
  <c r="F48" i="3"/>
  <c r="F50" i="3"/>
  <c r="F51" i="3"/>
  <c r="F52" i="3"/>
  <c r="F53" i="3"/>
  <c r="F50" i="1"/>
  <c r="H50" i="87"/>
  <c r="F54" i="3"/>
  <c r="F51" i="1" s="1"/>
  <c r="H51" i="87" s="1"/>
  <c r="F56" i="3"/>
  <c r="F53" i="1"/>
  <c r="H53" i="87" s="1"/>
  <c r="F57" i="3"/>
  <c r="F54" i="1"/>
  <c r="H54" i="87"/>
  <c r="F58" i="3"/>
  <c r="F55" i="1"/>
  <c r="F59" i="3"/>
  <c r="F56" i="1"/>
  <c r="H56" i="87" s="1"/>
  <c r="F61" i="3"/>
  <c r="F58" i="1"/>
  <c r="F62" i="3"/>
  <c r="F59" i="1" s="1"/>
  <c r="H59" i="87" s="1"/>
  <c r="F63" i="3"/>
  <c r="F60" i="1"/>
  <c r="H60" i="87" s="1"/>
  <c r="F64" i="3"/>
  <c r="F61" i="1"/>
  <c r="H61" i="87"/>
  <c r="F67" i="3"/>
  <c r="F64" i="1"/>
  <c r="F68" i="3"/>
  <c r="F65" i="1"/>
  <c r="H65" i="87" s="1"/>
  <c r="F69" i="3"/>
  <c r="F66" i="1"/>
  <c r="H66" i="87" s="1"/>
  <c r="F71" i="3"/>
  <c r="F68" i="1"/>
  <c r="F72" i="3"/>
  <c r="F69" i="1" s="1"/>
  <c r="H69" i="87" s="1"/>
  <c r="F73" i="3"/>
  <c r="F70" i="1"/>
  <c r="H70" i="87"/>
  <c r="F74" i="3"/>
  <c r="F71" i="1"/>
  <c r="H71" i="87"/>
  <c r="F76" i="3"/>
  <c r="F77" i="3"/>
  <c r="F74" i="1" s="1"/>
  <c r="F79" i="3"/>
  <c r="F76" i="1"/>
  <c r="F80" i="3"/>
  <c r="F77" i="1" s="1"/>
  <c r="F81" i="3"/>
  <c r="F78" i="1"/>
  <c r="H78" i="87" s="1"/>
  <c r="F83" i="3"/>
  <c r="F80" i="1"/>
  <c r="F84" i="3"/>
  <c r="F81" i="1" s="1"/>
  <c r="H81" i="87" s="1"/>
  <c r="F85" i="3"/>
  <c r="F82" i="1"/>
  <c r="H82" i="87" s="1"/>
  <c r="F86" i="3"/>
  <c r="F83" i="1"/>
  <c r="H83" i="87"/>
  <c r="F87" i="3"/>
  <c r="F88" i="3"/>
  <c r="F91" i="3"/>
  <c r="F92" i="3"/>
  <c r="F95" i="3"/>
  <c r="F96" i="3"/>
  <c r="H96" i="3"/>
  <c r="F97" i="3"/>
  <c r="F99" i="3"/>
  <c r="F99" i="1"/>
  <c r="H99" i="87" s="1"/>
  <c r="F100" i="3"/>
  <c r="F100" i="1" s="1"/>
  <c r="H100" i="87" s="1"/>
  <c r="F101" i="3"/>
  <c r="F101" i="1" s="1"/>
  <c r="H101" i="87" s="1"/>
  <c r="F102" i="3"/>
  <c r="F102" i="1"/>
  <c r="H102" i="87" s="1"/>
  <c r="F103" i="3"/>
  <c r="F103" i="1"/>
  <c r="H103" i="87" s="1"/>
  <c r="F104" i="3"/>
  <c r="F104" i="1" s="1"/>
  <c r="H104" i="87" s="1"/>
  <c r="F105" i="3"/>
  <c r="F105" i="1" s="1"/>
  <c r="H105" i="87" s="1"/>
  <c r="F106" i="3"/>
  <c r="F106" i="1"/>
  <c r="H106" i="87" s="1"/>
  <c r="F107" i="3"/>
  <c r="F107" i="1"/>
  <c r="H107" i="87" s="1"/>
  <c r="F108" i="3"/>
  <c r="F108" i="1" s="1"/>
  <c r="H108" i="87" s="1"/>
  <c r="F109" i="3"/>
  <c r="F109" i="1" s="1"/>
  <c r="H109" i="87" s="1"/>
  <c r="F110" i="3"/>
  <c r="F110" i="1" s="1"/>
  <c r="H110" i="87" s="1"/>
  <c r="F112" i="3"/>
  <c r="F112" i="1"/>
  <c r="F113" i="3"/>
  <c r="F113" i="1" s="1"/>
  <c r="F115" i="3"/>
  <c r="F116" i="3"/>
  <c r="F117" i="3"/>
  <c r="F118" i="3"/>
  <c r="F119" i="3"/>
  <c r="F120" i="3"/>
  <c r="F121" i="3"/>
  <c r="F122" i="3"/>
  <c r="F123" i="3"/>
  <c r="F124" i="3"/>
  <c r="F125" i="3"/>
  <c r="F125" i="1" s="1"/>
  <c r="H125" i="87"/>
  <c r="F126" i="3"/>
  <c r="F126" i="1" s="1"/>
  <c r="H126" i="87" s="1"/>
  <c r="F127" i="3"/>
  <c r="F127" i="1" s="1"/>
  <c r="H127" i="87" s="1"/>
  <c r="F130" i="3"/>
  <c r="F130" i="1"/>
  <c r="F131" i="3"/>
  <c r="F131" i="1" s="1"/>
  <c r="H131" i="87" s="1"/>
  <c r="F132" i="3"/>
  <c r="F132" i="1"/>
  <c r="H132" i="87" s="1"/>
  <c r="F134" i="3"/>
  <c r="F134" i="1"/>
  <c r="F135" i="3"/>
  <c r="F135" i="1" s="1"/>
  <c r="H135" i="87" s="1"/>
  <c r="F136" i="3"/>
  <c r="F136" i="1" s="1"/>
  <c r="H136" i="87" s="1"/>
  <c r="F137" i="3"/>
  <c r="F137" i="1"/>
  <c r="H137" i="87"/>
  <c r="F138" i="3"/>
  <c r="F138" i="1" s="1"/>
  <c r="H138" i="87" s="1"/>
  <c r="F139" i="3"/>
  <c r="F139" i="1" s="1"/>
  <c r="H139" i="87" s="1"/>
  <c r="F141" i="3"/>
  <c r="F141" i="1" s="1"/>
  <c r="H141" i="87" s="1"/>
  <c r="F142" i="3"/>
  <c r="F142" i="1"/>
  <c r="F143" i="3"/>
  <c r="F144" i="3"/>
  <c r="F145" i="3"/>
  <c r="F147" i="3"/>
  <c r="F146" i="1"/>
  <c r="F148" i="3"/>
  <c r="F147" i="1" s="1"/>
  <c r="H147" i="87" s="1"/>
  <c r="F149" i="3"/>
  <c r="F148" i="1" s="1"/>
  <c r="H148" i="87" s="1"/>
  <c r="F150" i="3"/>
  <c r="F149" i="1" s="1"/>
  <c r="H149" i="87" s="1"/>
  <c r="F151" i="3"/>
  <c r="F150" i="1"/>
  <c r="H150" i="87"/>
  <c r="F152" i="3"/>
  <c r="F153" i="3"/>
  <c r="D9" i="3"/>
  <c r="D6" i="1"/>
  <c r="E9" i="3"/>
  <c r="E6" i="1" s="1"/>
  <c r="D10" i="3"/>
  <c r="D7" i="1"/>
  <c r="F7" i="87" s="1"/>
  <c r="E10" i="3"/>
  <c r="E7" i="1"/>
  <c r="G7" i="87"/>
  <c r="E12" i="3"/>
  <c r="E9" i="1" s="1"/>
  <c r="G9" i="87" s="1"/>
  <c r="D13" i="3"/>
  <c r="D10" i="1"/>
  <c r="F10" i="87" s="1"/>
  <c r="E13" i="3"/>
  <c r="E10" i="1" s="1"/>
  <c r="G10" i="87"/>
  <c r="D14" i="3"/>
  <c r="D11" i="1" s="1"/>
  <c r="F11" i="87" s="1"/>
  <c r="E14" i="3"/>
  <c r="E11" i="1" s="1"/>
  <c r="G11" i="87" s="1"/>
  <c r="D16" i="3"/>
  <c r="E16" i="3"/>
  <c r="E13" i="1" s="1"/>
  <c r="D17" i="3"/>
  <c r="E17" i="3"/>
  <c r="E14" i="1"/>
  <c r="G14" i="87" s="1"/>
  <c r="D18" i="3"/>
  <c r="D15" i="1" s="1"/>
  <c r="E18" i="3"/>
  <c r="E15" i="1"/>
  <c r="G15" i="87" s="1"/>
  <c r="D19" i="3"/>
  <c r="D16" i="1"/>
  <c r="F16" i="87"/>
  <c r="E19" i="3"/>
  <c r="E16" i="1" s="1"/>
  <c r="G16" i="87" s="1"/>
  <c r="D20" i="3"/>
  <c r="D17" i="1" s="1"/>
  <c r="F17" i="87" s="1"/>
  <c r="E20" i="3"/>
  <c r="E17" i="1"/>
  <c r="G17" i="87" s="1"/>
  <c r="D21" i="3"/>
  <c r="E21" i="3"/>
  <c r="E18" i="1"/>
  <c r="G18" i="87" s="1"/>
  <c r="D23" i="3"/>
  <c r="E23" i="3"/>
  <c r="E20" i="1" s="1"/>
  <c r="D24" i="3"/>
  <c r="E24" i="3"/>
  <c r="E21" i="1"/>
  <c r="G21" i="87" s="1"/>
  <c r="D25" i="3"/>
  <c r="D22" i="1" s="1"/>
  <c r="E25" i="3"/>
  <c r="E22" i="1" s="1"/>
  <c r="G22" i="87" s="1"/>
  <c r="D26" i="3"/>
  <c r="E26" i="3"/>
  <c r="E23" i="1"/>
  <c r="G23" i="87" s="1"/>
  <c r="D27" i="3"/>
  <c r="D24" i="1"/>
  <c r="F24" i="87"/>
  <c r="E27" i="3"/>
  <c r="E24" i="1" s="1"/>
  <c r="G24" i="87" s="1"/>
  <c r="D28" i="3"/>
  <c r="E28" i="3"/>
  <c r="E25" i="1" s="1"/>
  <c r="G25" i="87"/>
  <c r="D30" i="3"/>
  <c r="E30" i="3"/>
  <c r="E27" i="1" s="1"/>
  <c r="G27" i="87"/>
  <c r="D31" i="3"/>
  <c r="E31" i="3"/>
  <c r="E28" i="1" s="1"/>
  <c r="D32" i="3"/>
  <c r="D29" i="1"/>
  <c r="F29" i="87" s="1"/>
  <c r="E32" i="3"/>
  <c r="E29" i="1"/>
  <c r="G29" i="87"/>
  <c r="D33" i="3"/>
  <c r="E33" i="3"/>
  <c r="E30" i="1"/>
  <c r="G30" i="87"/>
  <c r="D34" i="3"/>
  <c r="D31" i="1" s="1"/>
  <c r="E34" i="3"/>
  <c r="E31" i="1" s="1"/>
  <c r="G31" i="87" s="1"/>
  <c r="D35" i="3"/>
  <c r="E35" i="3"/>
  <c r="E32" i="1"/>
  <c r="G32" i="87" s="1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50" i="3"/>
  <c r="E50" i="3"/>
  <c r="D51" i="3"/>
  <c r="E51" i="3"/>
  <c r="D52" i="3"/>
  <c r="E52" i="3"/>
  <c r="D53" i="3"/>
  <c r="D50" i="1"/>
  <c r="F50" i="87"/>
  <c r="E53" i="3"/>
  <c r="E50" i="1" s="1"/>
  <c r="G50" i="87" s="1"/>
  <c r="D54" i="3"/>
  <c r="E54" i="3"/>
  <c r="E51" i="1" s="1"/>
  <c r="G51" i="87"/>
  <c r="D56" i="3"/>
  <c r="D53" i="1" s="1"/>
  <c r="E56" i="3"/>
  <c r="E53" i="1"/>
  <c r="G53" i="87"/>
  <c r="D57" i="3"/>
  <c r="E57" i="3"/>
  <c r="E54" i="1"/>
  <c r="G54" i="87"/>
  <c r="D58" i="3"/>
  <c r="E58" i="3"/>
  <c r="E55" i="1"/>
  <c r="D59" i="3"/>
  <c r="E59" i="3"/>
  <c r="E56" i="1" s="1"/>
  <c r="G56" i="87"/>
  <c r="D61" i="3"/>
  <c r="D58" i="1" s="1"/>
  <c r="E61" i="3"/>
  <c r="E58" i="1"/>
  <c r="G58" i="87"/>
  <c r="D62" i="3"/>
  <c r="E62" i="3"/>
  <c r="E59" i="1"/>
  <c r="D63" i="3"/>
  <c r="D60" i="1" s="1"/>
  <c r="F60" i="87" s="1"/>
  <c r="E63" i="3"/>
  <c r="E60" i="1"/>
  <c r="G60" i="87" s="1"/>
  <c r="D64" i="3"/>
  <c r="E64" i="3"/>
  <c r="E61" i="1"/>
  <c r="G61" i="87" s="1"/>
  <c r="D67" i="3"/>
  <c r="E67" i="3"/>
  <c r="E64" i="1"/>
  <c r="D68" i="3"/>
  <c r="E68" i="3"/>
  <c r="E65" i="1"/>
  <c r="D69" i="3"/>
  <c r="D66" i="1" s="1"/>
  <c r="E69" i="3"/>
  <c r="E66" i="1"/>
  <c r="G66" i="87" s="1"/>
  <c r="D71" i="3"/>
  <c r="E71" i="3"/>
  <c r="E68" i="1"/>
  <c r="G68" i="87" s="1"/>
  <c r="D72" i="3"/>
  <c r="D69" i="1" s="1"/>
  <c r="E72" i="3"/>
  <c r="E69" i="1"/>
  <c r="D73" i="3"/>
  <c r="E73" i="3"/>
  <c r="E70" i="1"/>
  <c r="G70" i="87"/>
  <c r="D74" i="3"/>
  <c r="D71" i="1" s="1"/>
  <c r="F71" i="87"/>
  <c r="E74" i="3"/>
  <c r="E71" i="1" s="1"/>
  <c r="G71" i="87" s="1"/>
  <c r="D76" i="3"/>
  <c r="E76" i="3"/>
  <c r="D77" i="3"/>
  <c r="D74" i="1" s="1"/>
  <c r="F74" i="87" s="1"/>
  <c r="E77" i="3"/>
  <c r="E74" i="1" s="1"/>
  <c r="D79" i="3"/>
  <c r="E79" i="3"/>
  <c r="E76" i="1" s="1"/>
  <c r="D80" i="3"/>
  <c r="D77" i="1" s="1"/>
  <c r="E80" i="3"/>
  <c r="E77" i="1"/>
  <c r="G77" i="87" s="1"/>
  <c r="D81" i="3"/>
  <c r="E81" i="3"/>
  <c r="E78" i="1" s="1"/>
  <c r="G78" i="87" s="1"/>
  <c r="D83" i="3"/>
  <c r="E83" i="3"/>
  <c r="E80" i="1"/>
  <c r="D84" i="3"/>
  <c r="E84" i="3"/>
  <c r="E81" i="1"/>
  <c r="G81" i="87"/>
  <c r="D85" i="3"/>
  <c r="D82" i="1" s="1"/>
  <c r="E85" i="3"/>
  <c r="E82" i="1" s="1"/>
  <c r="G82" i="87" s="1"/>
  <c r="D86" i="3"/>
  <c r="E86" i="3"/>
  <c r="E83" i="1"/>
  <c r="G83" i="87" s="1"/>
  <c r="D87" i="3"/>
  <c r="E87" i="3"/>
  <c r="D88" i="3"/>
  <c r="E88" i="3"/>
  <c r="D91" i="3"/>
  <c r="E91" i="3"/>
  <c r="D92" i="3"/>
  <c r="E92" i="3"/>
  <c r="E94" i="3"/>
  <c r="E95" i="3"/>
  <c r="E96" i="3"/>
  <c r="D97" i="3"/>
  <c r="E97" i="3"/>
  <c r="D99" i="3"/>
  <c r="D99" i="1" s="1"/>
  <c r="F99" i="87" s="1"/>
  <c r="E99" i="3"/>
  <c r="E99" i="1"/>
  <c r="G99" i="87"/>
  <c r="D100" i="3"/>
  <c r="D100" i="1" s="1"/>
  <c r="F100" i="87"/>
  <c r="E100" i="3"/>
  <c r="E100" i="1" s="1"/>
  <c r="G100" i="87" s="1"/>
  <c r="D101" i="3"/>
  <c r="D101" i="1" s="1"/>
  <c r="F101" i="87" s="1"/>
  <c r="E101" i="3"/>
  <c r="E101" i="1"/>
  <c r="G101" i="87"/>
  <c r="D102" i="3"/>
  <c r="E102" i="3"/>
  <c r="E102" i="1"/>
  <c r="G102" i="87"/>
  <c r="D103" i="3"/>
  <c r="D103" i="1" s="1"/>
  <c r="F103" i="87"/>
  <c r="E103" i="3"/>
  <c r="E103" i="1" s="1"/>
  <c r="G103" i="87" s="1"/>
  <c r="D104" i="3"/>
  <c r="E104" i="3"/>
  <c r="E104" i="1" s="1"/>
  <c r="G104" i="87" s="1"/>
  <c r="D105" i="3"/>
  <c r="D105" i="1" s="1"/>
  <c r="F105" i="87" s="1"/>
  <c r="E105" i="3"/>
  <c r="E105" i="1"/>
  <c r="G105" i="87"/>
  <c r="D106" i="3"/>
  <c r="D106" i="1" s="1"/>
  <c r="F106" i="87"/>
  <c r="E106" i="3"/>
  <c r="E106" i="1" s="1"/>
  <c r="G106" i="87" s="1"/>
  <c r="D107" i="3"/>
  <c r="D107" i="1" s="1"/>
  <c r="F107" i="87" s="1"/>
  <c r="E107" i="3"/>
  <c r="E107" i="1"/>
  <c r="G107" i="87"/>
  <c r="D108" i="3"/>
  <c r="E108" i="3"/>
  <c r="E108" i="1"/>
  <c r="G108" i="87"/>
  <c r="D109" i="3"/>
  <c r="D109" i="1" s="1"/>
  <c r="F109" i="87"/>
  <c r="E109" i="3"/>
  <c r="E109" i="1" s="1"/>
  <c r="G109" i="87" s="1"/>
  <c r="E110" i="3"/>
  <c r="E110" i="1" s="1"/>
  <c r="G110" i="87" s="1"/>
  <c r="E112" i="3"/>
  <c r="E112" i="1"/>
  <c r="D113" i="3"/>
  <c r="D113" i="1" s="1"/>
  <c r="E113" i="3"/>
  <c r="E113" i="1"/>
  <c r="E115" i="3"/>
  <c r="D116" i="3"/>
  <c r="E116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D125" i="1" s="1"/>
  <c r="F125" i="87" s="1"/>
  <c r="E125" i="3"/>
  <c r="E125" i="1"/>
  <c r="G125" i="87"/>
  <c r="D126" i="3"/>
  <c r="D126" i="1" s="1"/>
  <c r="F126" i="87"/>
  <c r="E126" i="3"/>
  <c r="E126" i="1"/>
  <c r="G126" i="87" s="1"/>
  <c r="D127" i="3"/>
  <c r="D127" i="1"/>
  <c r="F127" i="87" s="1"/>
  <c r="E127" i="3"/>
  <c r="E127" i="1"/>
  <c r="G127" i="87"/>
  <c r="D130" i="3"/>
  <c r="E130" i="3"/>
  <c r="E130" i="1"/>
  <c r="D131" i="3"/>
  <c r="E131" i="3"/>
  <c r="E131" i="1" s="1"/>
  <c r="G131" i="87"/>
  <c r="D132" i="3"/>
  <c r="D132" i="1"/>
  <c r="E132" i="3"/>
  <c r="E132" i="1"/>
  <c r="G132" i="87" s="1"/>
  <c r="D134" i="3"/>
  <c r="E134" i="3"/>
  <c r="E134" i="1"/>
  <c r="D135" i="3"/>
  <c r="D135" i="1"/>
  <c r="F135" i="87" s="1"/>
  <c r="E135" i="3"/>
  <c r="E135" i="1"/>
  <c r="G135" i="87" s="1"/>
  <c r="D136" i="3"/>
  <c r="E136" i="3"/>
  <c r="E136" i="1"/>
  <c r="G136" i="87" s="1"/>
  <c r="D137" i="3"/>
  <c r="E137" i="3"/>
  <c r="E137" i="1"/>
  <c r="G137" i="87" s="1"/>
  <c r="D138" i="3"/>
  <c r="E138" i="3"/>
  <c r="E138" i="1"/>
  <c r="G138" i="87" s="1"/>
  <c r="D139" i="3"/>
  <c r="D139" i="1"/>
  <c r="E139" i="3"/>
  <c r="E139" i="1" s="1"/>
  <c r="G139" i="87" s="1"/>
  <c r="D141" i="3"/>
  <c r="E141" i="3"/>
  <c r="E141" i="1"/>
  <c r="D142" i="3"/>
  <c r="D142" i="1"/>
  <c r="E142" i="3"/>
  <c r="E142" i="1"/>
  <c r="E143" i="3"/>
  <c r="D144" i="3"/>
  <c r="E144" i="3"/>
  <c r="D145" i="3"/>
  <c r="E145" i="3"/>
  <c r="D147" i="3"/>
  <c r="D146" i="1" s="1"/>
  <c r="F146" i="87" s="1"/>
  <c r="E147" i="3"/>
  <c r="E146" i="1" s="1"/>
  <c r="D148" i="3"/>
  <c r="E148" i="3"/>
  <c r="E147" i="1"/>
  <c r="G147" i="87" s="1"/>
  <c r="D149" i="3"/>
  <c r="D148" i="1" s="1"/>
  <c r="E149" i="3"/>
  <c r="E148" i="1"/>
  <c r="G148" i="87" s="1"/>
  <c r="D150" i="3"/>
  <c r="E150" i="3"/>
  <c r="E149" i="1"/>
  <c r="G149" i="87" s="1"/>
  <c r="D151" i="3"/>
  <c r="D150" i="1"/>
  <c r="F150" i="87"/>
  <c r="E151" i="3"/>
  <c r="E150" i="1" s="1"/>
  <c r="G150" i="87"/>
  <c r="D152" i="3"/>
  <c r="E152" i="3"/>
  <c r="D153" i="3"/>
  <c r="E153" i="3"/>
  <c r="C9" i="3"/>
  <c r="C10" i="3"/>
  <c r="C7" i="1"/>
  <c r="E7" i="87" s="1"/>
  <c r="C11" i="3"/>
  <c r="C8" i="1" s="1"/>
  <c r="E8" i="87" s="1"/>
  <c r="C12" i="3"/>
  <c r="C9" i="1" s="1"/>
  <c r="E9" i="87" s="1"/>
  <c r="C13" i="3"/>
  <c r="C10" i="1" s="1"/>
  <c r="E10" i="87"/>
  <c r="C14" i="3"/>
  <c r="C11" i="1"/>
  <c r="E11" i="87" s="1"/>
  <c r="C16" i="3"/>
  <c r="C13" i="1" s="1"/>
  <c r="C17" i="3"/>
  <c r="C14" i="1"/>
  <c r="E14" i="87" s="1"/>
  <c r="C18" i="3"/>
  <c r="C19" i="3"/>
  <c r="C16" i="1"/>
  <c r="E16" i="87" s="1"/>
  <c r="C20" i="3"/>
  <c r="C17" i="1"/>
  <c r="E17" i="87"/>
  <c r="C21" i="3"/>
  <c r="C18" i="1" s="1"/>
  <c r="E18" i="87"/>
  <c r="C23" i="3"/>
  <c r="C24" i="3"/>
  <c r="C25" i="3"/>
  <c r="C22" i="1"/>
  <c r="E22" i="87" s="1"/>
  <c r="C26" i="3"/>
  <c r="C23" i="1" s="1"/>
  <c r="C27" i="3"/>
  <c r="C24" i="1"/>
  <c r="E24" i="87" s="1"/>
  <c r="C28" i="3"/>
  <c r="C25" i="1"/>
  <c r="E25" i="87"/>
  <c r="C30" i="3"/>
  <c r="C31" i="3"/>
  <c r="C28" i="1"/>
  <c r="E28" i="87"/>
  <c r="C32" i="3"/>
  <c r="C33" i="3"/>
  <c r="C34" i="3"/>
  <c r="C31" i="1"/>
  <c r="C35" i="3"/>
  <c r="C32" i="1" s="1"/>
  <c r="E32" i="87"/>
  <c r="C38" i="3"/>
  <c r="C39" i="3"/>
  <c r="C40" i="3"/>
  <c r="C41" i="3"/>
  <c r="C42" i="3"/>
  <c r="C43" i="3"/>
  <c r="C44" i="3"/>
  <c r="C45" i="3"/>
  <c r="C46" i="3"/>
  <c r="C47" i="3"/>
  <c r="C48" i="3"/>
  <c r="C50" i="3"/>
  <c r="C51" i="3"/>
  <c r="C52" i="3"/>
  <c r="C53" i="3"/>
  <c r="C50" i="1"/>
  <c r="E50" i="87" s="1"/>
  <c r="C54" i="3"/>
  <c r="C51" i="1" s="1"/>
  <c r="E51" i="87"/>
  <c r="C56" i="3"/>
  <c r="C57" i="3"/>
  <c r="C58" i="3"/>
  <c r="C59" i="3"/>
  <c r="C56" i="1" s="1"/>
  <c r="C61" i="3"/>
  <c r="C62" i="3"/>
  <c r="C59" i="1"/>
  <c r="E59" i="87" s="1"/>
  <c r="C63" i="3"/>
  <c r="C60" i="1" s="1"/>
  <c r="E60" i="87" s="1"/>
  <c r="C64" i="3"/>
  <c r="C61" i="1"/>
  <c r="C67" i="3"/>
  <c r="C64" i="1"/>
  <c r="C68" i="3"/>
  <c r="C69" i="3"/>
  <c r="C66" i="1" s="1"/>
  <c r="E66" i="87"/>
  <c r="C71" i="3"/>
  <c r="C68" i="1"/>
  <c r="C72" i="3"/>
  <c r="C73" i="3"/>
  <c r="C74" i="3"/>
  <c r="C76" i="3"/>
  <c r="C77" i="3"/>
  <c r="C74" i="1"/>
  <c r="C79" i="3"/>
  <c r="C76" i="1"/>
  <c r="C80" i="3"/>
  <c r="C77" i="1"/>
  <c r="E77" i="87" s="1"/>
  <c r="C81" i="3"/>
  <c r="C78" i="1" s="1"/>
  <c r="C83" i="3"/>
  <c r="C84" i="3"/>
  <c r="C85" i="3"/>
  <c r="C82" i="1" s="1"/>
  <c r="C86" i="3"/>
  <c r="C83" i="1" s="1"/>
  <c r="E83" i="87"/>
  <c r="C87" i="3"/>
  <c r="C88" i="3"/>
  <c r="C91" i="3"/>
  <c r="C92" i="3"/>
  <c r="C94" i="3"/>
  <c r="C95" i="3"/>
  <c r="C96" i="3"/>
  <c r="C97" i="3"/>
  <c r="C99" i="3"/>
  <c r="C100" i="3"/>
  <c r="C100" i="1" s="1"/>
  <c r="E100" i="87" s="1"/>
  <c r="C101" i="3"/>
  <c r="C101" i="1"/>
  <c r="E101" i="87" s="1"/>
  <c r="C102" i="3"/>
  <c r="C102" i="1" s="1"/>
  <c r="E102" i="87" s="1"/>
  <c r="C103" i="3"/>
  <c r="C103" i="1"/>
  <c r="E103" i="87" s="1"/>
  <c r="C104" i="3"/>
  <c r="C105" i="3"/>
  <c r="C105" i="1"/>
  <c r="E105" i="87" s="1"/>
  <c r="C106" i="3"/>
  <c r="C107" i="3"/>
  <c r="C108" i="3"/>
  <c r="C108" i="1" s="1"/>
  <c r="E108" i="87"/>
  <c r="C109" i="3"/>
  <c r="C109" i="1"/>
  <c r="E109" i="87" s="1"/>
  <c r="C110" i="3"/>
  <c r="C112" i="3"/>
  <c r="C112" i="1"/>
  <c r="C113" i="3"/>
  <c r="C113" i="1"/>
  <c r="C115" i="3"/>
  <c r="C116" i="3"/>
  <c r="C117" i="3"/>
  <c r="C118" i="3"/>
  <c r="C119" i="3"/>
  <c r="C120" i="3"/>
  <c r="C121" i="3"/>
  <c r="C122" i="3"/>
  <c r="C123" i="3"/>
  <c r="C124" i="3"/>
  <c r="C125" i="3"/>
  <c r="C125" i="1"/>
  <c r="E125" i="87" s="1"/>
  <c r="C126" i="3"/>
  <c r="C126" i="1" s="1"/>
  <c r="E126" i="87" s="1"/>
  <c r="C127" i="3"/>
  <c r="C127" i="1"/>
  <c r="E127" i="87" s="1"/>
  <c r="C130" i="3"/>
  <c r="C131" i="3"/>
  <c r="C132" i="3"/>
  <c r="C132" i="1" s="1"/>
  <c r="C134" i="3"/>
  <c r="C135" i="3"/>
  <c r="C135" i="1"/>
  <c r="E135" i="87" s="1"/>
  <c r="C136" i="3"/>
  <c r="C136" i="1" s="1"/>
  <c r="E136" i="87" s="1"/>
  <c r="C137" i="3"/>
  <c r="C137" i="1"/>
  <c r="C138" i="3"/>
  <c r="C138" i="1"/>
  <c r="C139" i="3"/>
  <c r="C139" i="1"/>
  <c r="E139" i="87" s="1"/>
  <c r="C141" i="3"/>
  <c r="C141" i="1" s="1"/>
  <c r="C142" i="3"/>
  <c r="C143" i="3"/>
  <c r="C144" i="3"/>
  <c r="C145" i="3"/>
  <c r="C147" i="3"/>
  <c r="C146" i="1" s="1"/>
  <c r="C148" i="3"/>
  <c r="C149" i="3"/>
  <c r="C148" i="1"/>
  <c r="E148" i="87" s="1"/>
  <c r="C150" i="3"/>
  <c r="C149" i="1" s="1"/>
  <c r="E149" i="87"/>
  <c r="C151" i="3"/>
  <c r="C150" i="1"/>
  <c r="E150" i="87" s="1"/>
  <c r="C152" i="3"/>
  <c r="C153" i="3"/>
  <c r="C1" i="167"/>
  <c r="F146" i="167"/>
  <c r="E146" i="167"/>
  <c r="D146" i="167"/>
  <c r="C146" i="167"/>
  <c r="F140" i="167"/>
  <c r="E140" i="167"/>
  <c r="D140" i="167"/>
  <c r="C140" i="167"/>
  <c r="F133" i="167"/>
  <c r="E133" i="167"/>
  <c r="D133" i="167"/>
  <c r="C133" i="167"/>
  <c r="F129" i="167"/>
  <c r="F154" i="167"/>
  <c r="E129" i="167"/>
  <c r="E154" i="167"/>
  <c r="D129" i="167"/>
  <c r="D154" i="167"/>
  <c r="C129" i="167"/>
  <c r="C154" i="167"/>
  <c r="F114" i="167"/>
  <c r="E114" i="167"/>
  <c r="D114" i="167"/>
  <c r="C114" i="167"/>
  <c r="C128" i="167"/>
  <c r="F98" i="167"/>
  <c r="E98" i="167"/>
  <c r="E93" i="167" s="1"/>
  <c r="D98" i="167"/>
  <c r="D93" i="167"/>
  <c r="F93" i="167"/>
  <c r="E128" i="167"/>
  <c r="C93" i="167"/>
  <c r="F82" i="167"/>
  <c r="E82" i="167"/>
  <c r="D82" i="167"/>
  <c r="C82" i="167"/>
  <c r="F78" i="167"/>
  <c r="E78" i="167"/>
  <c r="D78" i="167"/>
  <c r="C78" i="167"/>
  <c r="F75" i="167"/>
  <c r="E75" i="167"/>
  <c r="D75" i="167"/>
  <c r="C75" i="167"/>
  <c r="F70" i="167"/>
  <c r="E70" i="167"/>
  <c r="D70" i="167"/>
  <c r="C70" i="167"/>
  <c r="C89" i="167" s="1"/>
  <c r="F66" i="167"/>
  <c r="F89" i="167" s="1"/>
  <c r="E66" i="167"/>
  <c r="E89" i="167" s="1"/>
  <c r="D66" i="167"/>
  <c r="D89" i="167" s="1"/>
  <c r="C66" i="167"/>
  <c r="F60" i="167"/>
  <c r="E60" i="167"/>
  <c r="D60" i="167"/>
  <c r="C60" i="167"/>
  <c r="F55" i="167"/>
  <c r="E55" i="167"/>
  <c r="D55" i="167"/>
  <c r="C55" i="167"/>
  <c r="F49" i="167"/>
  <c r="E49" i="167"/>
  <c r="D49" i="167"/>
  <c r="C49" i="167"/>
  <c r="F37" i="167"/>
  <c r="E37" i="167"/>
  <c r="D37" i="167"/>
  <c r="C37" i="167"/>
  <c r="F29" i="167"/>
  <c r="E29" i="167"/>
  <c r="D29" i="167"/>
  <c r="C29" i="167"/>
  <c r="F22" i="167"/>
  <c r="E22" i="167"/>
  <c r="D22" i="167"/>
  <c r="C22" i="167"/>
  <c r="C65" i="167"/>
  <c r="F15" i="167"/>
  <c r="E15" i="167"/>
  <c r="E65" i="167" s="1"/>
  <c r="D15" i="167"/>
  <c r="C15" i="167"/>
  <c r="F8" i="167"/>
  <c r="F65" i="167" s="1"/>
  <c r="F90" i="167"/>
  <c r="D8" i="167"/>
  <c r="C8" i="167"/>
  <c r="G116" i="87"/>
  <c r="G121" i="87"/>
  <c r="H121" i="87"/>
  <c r="G122" i="87"/>
  <c r="H122" i="87"/>
  <c r="G123" i="87"/>
  <c r="H123" i="87"/>
  <c r="G124" i="87"/>
  <c r="H124" i="87"/>
  <c r="G143" i="87"/>
  <c r="H143" i="87"/>
  <c r="G144" i="87"/>
  <c r="H144" i="87"/>
  <c r="G151" i="87"/>
  <c r="H151" i="87"/>
  <c r="G152" i="87"/>
  <c r="H152" i="87"/>
  <c r="E8" i="164"/>
  <c r="F8" i="164"/>
  <c r="E20" i="164"/>
  <c r="E36" i="164" s="1"/>
  <c r="F20" i="164"/>
  <c r="E26" i="164"/>
  <c r="F26" i="164"/>
  <c r="E30" i="164"/>
  <c r="F30" i="164"/>
  <c r="E37" i="164"/>
  <c r="F37" i="164"/>
  <c r="E45" i="164"/>
  <c r="E57" i="164" s="1"/>
  <c r="F45" i="164"/>
  <c r="F57" i="164"/>
  <c r="E51" i="164"/>
  <c r="F51" i="164"/>
  <c r="E8" i="166"/>
  <c r="E36" i="166" s="1"/>
  <c r="F8" i="166"/>
  <c r="F8" i="129" s="1"/>
  <c r="E20" i="166"/>
  <c r="F20" i="166"/>
  <c r="E26" i="166"/>
  <c r="F26" i="166"/>
  <c r="F26" i="129" s="1"/>
  <c r="E30" i="166"/>
  <c r="F30" i="166"/>
  <c r="E37" i="166"/>
  <c r="F37" i="166"/>
  <c r="E45" i="166"/>
  <c r="E57" i="166"/>
  <c r="F45" i="166"/>
  <c r="F57" i="166"/>
  <c r="E51" i="166"/>
  <c r="F51" i="166"/>
  <c r="E8" i="163"/>
  <c r="E36" i="163"/>
  <c r="E41" i="163" s="1"/>
  <c r="F8" i="163"/>
  <c r="E20" i="163"/>
  <c r="F20" i="163"/>
  <c r="E26" i="163"/>
  <c r="F26" i="163"/>
  <c r="E30" i="163"/>
  <c r="F30" i="163"/>
  <c r="E37" i="163"/>
  <c r="F37" i="163"/>
  <c r="E45" i="163"/>
  <c r="E57" i="163"/>
  <c r="F45" i="163"/>
  <c r="F45" i="129"/>
  <c r="E51" i="163"/>
  <c r="F51" i="163"/>
  <c r="F51" i="129" s="1"/>
  <c r="E8" i="162"/>
  <c r="F8" i="162"/>
  <c r="E20" i="162"/>
  <c r="E36" i="162" s="1"/>
  <c r="F20" i="162"/>
  <c r="F20" i="129" s="1"/>
  <c r="E26" i="162"/>
  <c r="F26" i="162"/>
  <c r="E30" i="162"/>
  <c r="F30" i="162"/>
  <c r="F30" i="129" s="1"/>
  <c r="E37" i="162"/>
  <c r="F37" i="162"/>
  <c r="F45" i="162"/>
  <c r="E45" i="162"/>
  <c r="E51" i="162"/>
  <c r="F51" i="162"/>
  <c r="E8" i="161"/>
  <c r="F8" i="161"/>
  <c r="E20" i="161"/>
  <c r="E36" i="161" s="1"/>
  <c r="F20" i="161"/>
  <c r="E26" i="161"/>
  <c r="F26" i="161"/>
  <c r="E30" i="161"/>
  <c r="F30" i="161"/>
  <c r="E37" i="161"/>
  <c r="F37" i="161"/>
  <c r="F37" i="105"/>
  <c r="E45" i="161"/>
  <c r="F45" i="161"/>
  <c r="F57" i="161" s="1"/>
  <c r="E51" i="161"/>
  <c r="F51" i="161"/>
  <c r="E57" i="161"/>
  <c r="E8" i="160"/>
  <c r="E36" i="160"/>
  <c r="F8" i="160"/>
  <c r="F36" i="160"/>
  <c r="F41" i="160" s="1"/>
  <c r="E20" i="160"/>
  <c r="F20" i="160"/>
  <c r="E26" i="160"/>
  <c r="F26" i="160"/>
  <c r="E30" i="160"/>
  <c r="F30" i="160"/>
  <c r="E37" i="160"/>
  <c r="F37" i="160"/>
  <c r="E45" i="160"/>
  <c r="E57" i="160" s="1"/>
  <c r="F45" i="160"/>
  <c r="F57" i="160" s="1"/>
  <c r="E51" i="160"/>
  <c r="F51" i="160"/>
  <c r="E8" i="159"/>
  <c r="F8" i="159"/>
  <c r="F36" i="159" s="1"/>
  <c r="E20" i="159"/>
  <c r="F20" i="159"/>
  <c r="E26" i="159"/>
  <c r="E26" i="105" s="1"/>
  <c r="F26" i="159"/>
  <c r="E30" i="159"/>
  <c r="F30" i="159"/>
  <c r="E37" i="159"/>
  <c r="E37" i="105" s="1"/>
  <c r="F37" i="159"/>
  <c r="E45" i="159"/>
  <c r="F45" i="159"/>
  <c r="E51" i="159"/>
  <c r="E51" i="105" s="1"/>
  <c r="F51" i="159"/>
  <c r="E8" i="125"/>
  <c r="F8" i="125"/>
  <c r="E20" i="125"/>
  <c r="E20" i="105" s="1"/>
  <c r="F20" i="125"/>
  <c r="E26" i="125"/>
  <c r="F26" i="125"/>
  <c r="E30" i="125"/>
  <c r="E30" i="105" s="1"/>
  <c r="F30" i="125"/>
  <c r="E37" i="125"/>
  <c r="F37" i="125"/>
  <c r="E45" i="125"/>
  <c r="F45" i="125"/>
  <c r="E51" i="125"/>
  <c r="F51" i="125"/>
  <c r="E8" i="158"/>
  <c r="E37" i="158" s="1"/>
  <c r="F8" i="158"/>
  <c r="E20" i="158"/>
  <c r="F20" i="158"/>
  <c r="E26" i="158"/>
  <c r="F26" i="158"/>
  <c r="F19" i="118" s="1"/>
  <c r="E31" i="158"/>
  <c r="F31" i="158"/>
  <c r="E38" i="158"/>
  <c r="F38" i="158"/>
  <c r="E46" i="158"/>
  <c r="E58" i="158" s="1"/>
  <c r="F46" i="158"/>
  <c r="E52" i="158"/>
  <c r="F52" i="158"/>
  <c r="E8" i="122"/>
  <c r="E20" i="122"/>
  <c r="F20" i="122"/>
  <c r="E26" i="122"/>
  <c r="E26" i="79" s="1"/>
  <c r="F26" i="122"/>
  <c r="E31" i="122"/>
  <c r="F31" i="122"/>
  <c r="E38" i="122"/>
  <c r="E38" i="79" s="1"/>
  <c r="F38" i="122"/>
  <c r="F46" i="122"/>
  <c r="E46" i="122"/>
  <c r="F52" i="122"/>
  <c r="F114" i="118" s="1"/>
  <c r="E52" i="122"/>
  <c r="E8" i="148"/>
  <c r="F8" i="148"/>
  <c r="E15" i="148"/>
  <c r="E65" i="148" s="1"/>
  <c r="E90" i="148" s="1"/>
  <c r="F15" i="148"/>
  <c r="E22" i="148"/>
  <c r="F22" i="148"/>
  <c r="E29" i="148"/>
  <c r="F29" i="148"/>
  <c r="E37" i="148"/>
  <c r="F37" i="148"/>
  <c r="F65" i="148"/>
  <c r="E49" i="148"/>
  <c r="F49" i="148"/>
  <c r="E55" i="148"/>
  <c r="F55" i="148"/>
  <c r="E60" i="148"/>
  <c r="F60" i="148"/>
  <c r="E66" i="148"/>
  <c r="E89" i="148" s="1"/>
  <c r="F66" i="148"/>
  <c r="E70" i="148"/>
  <c r="F70" i="148"/>
  <c r="E75" i="148"/>
  <c r="F75" i="148"/>
  <c r="E78" i="148"/>
  <c r="F78" i="148"/>
  <c r="F89" i="148" s="1"/>
  <c r="E82" i="148"/>
  <c r="F82" i="148"/>
  <c r="F93" i="148"/>
  <c r="E98" i="148"/>
  <c r="E93" i="148"/>
  <c r="F98" i="148"/>
  <c r="E114" i="148"/>
  <c r="F114" i="148"/>
  <c r="E129" i="148"/>
  <c r="F129" i="148"/>
  <c r="F154" i="148" s="1"/>
  <c r="E133" i="148"/>
  <c r="F133" i="148"/>
  <c r="E140" i="148"/>
  <c r="F140" i="148"/>
  <c r="E146" i="148"/>
  <c r="F146" i="148"/>
  <c r="E8" i="157"/>
  <c r="F8" i="157"/>
  <c r="E15" i="157"/>
  <c r="F15" i="157"/>
  <c r="F65" i="157"/>
  <c r="E22" i="157"/>
  <c r="F22" i="157"/>
  <c r="E29" i="157"/>
  <c r="F29" i="157"/>
  <c r="E37" i="157"/>
  <c r="F37" i="157"/>
  <c r="E49" i="157"/>
  <c r="F49" i="157"/>
  <c r="E55" i="157"/>
  <c r="F55" i="157"/>
  <c r="E60" i="157"/>
  <c r="F60" i="157"/>
  <c r="E66" i="157"/>
  <c r="F66" i="157"/>
  <c r="E70" i="157"/>
  <c r="F70" i="157"/>
  <c r="E75" i="157"/>
  <c r="F75" i="157"/>
  <c r="E78" i="157"/>
  <c r="F78" i="157"/>
  <c r="E82" i="157"/>
  <c r="F82" i="157"/>
  <c r="E98" i="157"/>
  <c r="E93" i="157" s="1"/>
  <c r="F98" i="157"/>
  <c r="F93" i="157" s="1"/>
  <c r="E114" i="157"/>
  <c r="F114" i="157"/>
  <c r="E129" i="157"/>
  <c r="F129" i="157"/>
  <c r="E133" i="157"/>
  <c r="F133" i="157"/>
  <c r="F154" i="157" s="1"/>
  <c r="E140" i="157"/>
  <c r="F140" i="157"/>
  <c r="E146" i="157"/>
  <c r="F146" i="157"/>
  <c r="E8" i="156"/>
  <c r="F8" i="156"/>
  <c r="E15" i="156"/>
  <c r="F15" i="156"/>
  <c r="E22" i="156"/>
  <c r="F22" i="156"/>
  <c r="F29" i="156"/>
  <c r="E37" i="156"/>
  <c r="F37" i="156"/>
  <c r="E49" i="156"/>
  <c r="F49" i="156"/>
  <c r="E55" i="156"/>
  <c r="F55" i="156"/>
  <c r="E60" i="156"/>
  <c r="F60" i="156"/>
  <c r="E66" i="156"/>
  <c r="E89" i="156"/>
  <c r="F66" i="156"/>
  <c r="E70" i="156"/>
  <c r="F70" i="156"/>
  <c r="E75" i="156"/>
  <c r="F75" i="156"/>
  <c r="F89" i="156" s="1"/>
  <c r="E78" i="156"/>
  <c r="F78" i="156"/>
  <c r="E82" i="156"/>
  <c r="F82" i="156"/>
  <c r="E93" i="156"/>
  <c r="F93" i="156"/>
  <c r="E114" i="156"/>
  <c r="E128" i="156" s="1"/>
  <c r="F114" i="156"/>
  <c r="F128" i="156"/>
  <c r="E129" i="156"/>
  <c r="E154" i="156"/>
  <c r="F129" i="156"/>
  <c r="E133" i="156"/>
  <c r="F133" i="156"/>
  <c r="F154" i="156"/>
  <c r="E140" i="156"/>
  <c r="F140" i="156"/>
  <c r="E146" i="156"/>
  <c r="F146" i="156"/>
  <c r="E8" i="155"/>
  <c r="F8" i="155"/>
  <c r="E15" i="155"/>
  <c r="E65" i="155" s="1"/>
  <c r="F15" i="155"/>
  <c r="E22" i="155"/>
  <c r="F22" i="155"/>
  <c r="E29" i="155"/>
  <c r="F29" i="155"/>
  <c r="E37" i="155"/>
  <c r="F37" i="155"/>
  <c r="E49" i="155"/>
  <c r="F49" i="155"/>
  <c r="E55" i="155"/>
  <c r="F55" i="155"/>
  <c r="E60" i="155"/>
  <c r="F60" i="155"/>
  <c r="F65" i="155"/>
  <c r="E66" i="155"/>
  <c r="E89" i="155" s="1"/>
  <c r="F66" i="155"/>
  <c r="F89" i="155" s="1"/>
  <c r="E70" i="155"/>
  <c r="F70" i="155"/>
  <c r="E75" i="155"/>
  <c r="F75" i="155"/>
  <c r="E78" i="155"/>
  <c r="F78" i="155"/>
  <c r="E82" i="155"/>
  <c r="F82" i="155"/>
  <c r="E93" i="155"/>
  <c r="F93" i="155"/>
  <c r="F128" i="155" s="1"/>
  <c r="E114" i="155"/>
  <c r="F114" i="155"/>
  <c r="E129" i="155"/>
  <c r="F129" i="155"/>
  <c r="F154" i="155"/>
  <c r="E133" i="155"/>
  <c r="F133" i="155"/>
  <c r="E140" i="155"/>
  <c r="F140" i="155"/>
  <c r="E146" i="155"/>
  <c r="F146" i="155"/>
  <c r="E8" i="154"/>
  <c r="E65" i="154" s="1"/>
  <c r="F8" i="154"/>
  <c r="E15" i="154"/>
  <c r="F15" i="154"/>
  <c r="E22" i="154"/>
  <c r="F22" i="154"/>
  <c r="E29" i="154"/>
  <c r="F29" i="154"/>
  <c r="E37" i="154"/>
  <c r="F37" i="154"/>
  <c r="E49" i="154"/>
  <c r="F49" i="154"/>
  <c r="E55" i="154"/>
  <c r="F55" i="154"/>
  <c r="E60" i="154"/>
  <c r="F60" i="154"/>
  <c r="E66" i="154"/>
  <c r="F66" i="154"/>
  <c r="E70" i="154"/>
  <c r="F70" i="154"/>
  <c r="E75" i="154"/>
  <c r="F75" i="154"/>
  <c r="F89" i="154"/>
  <c r="E78" i="154"/>
  <c r="F78" i="154"/>
  <c r="E82" i="154"/>
  <c r="F82" i="154"/>
  <c r="E93" i="154"/>
  <c r="F93" i="154"/>
  <c r="F128" i="154" s="1"/>
  <c r="F155" i="154" s="1"/>
  <c r="E114" i="154"/>
  <c r="F114" i="154"/>
  <c r="E129" i="154"/>
  <c r="F129" i="154"/>
  <c r="E133" i="154"/>
  <c r="F133" i="154"/>
  <c r="E140" i="154"/>
  <c r="F140" i="154"/>
  <c r="F154" i="154"/>
  <c r="E146" i="154"/>
  <c r="F146" i="154"/>
  <c r="E8" i="153"/>
  <c r="F8" i="153"/>
  <c r="E15" i="153"/>
  <c r="F15" i="153"/>
  <c r="E22" i="153"/>
  <c r="F22" i="153"/>
  <c r="E29" i="153"/>
  <c r="F29" i="153"/>
  <c r="E37" i="153"/>
  <c r="F37" i="153"/>
  <c r="E49" i="153"/>
  <c r="F49" i="153"/>
  <c r="E55" i="153"/>
  <c r="F55" i="153"/>
  <c r="E60" i="153"/>
  <c r="F60" i="153"/>
  <c r="E65" i="153"/>
  <c r="F65" i="153"/>
  <c r="E66" i="153"/>
  <c r="F66" i="153"/>
  <c r="F89" i="153" s="1"/>
  <c r="E70" i="153"/>
  <c r="F70" i="153"/>
  <c r="E75" i="153"/>
  <c r="F75" i="153"/>
  <c r="E78" i="153"/>
  <c r="F78" i="153"/>
  <c r="E82" i="153"/>
  <c r="F82" i="153"/>
  <c r="E89" i="153"/>
  <c r="F93" i="153"/>
  <c r="E93" i="153"/>
  <c r="E114" i="153"/>
  <c r="F114" i="153"/>
  <c r="E129" i="153"/>
  <c r="F129" i="153"/>
  <c r="F154" i="153"/>
  <c r="E133" i="153"/>
  <c r="F133" i="153"/>
  <c r="E140" i="153"/>
  <c r="E154" i="153" s="1"/>
  <c r="F140" i="153"/>
  <c r="E146" i="153"/>
  <c r="F146" i="153"/>
  <c r="E8" i="150"/>
  <c r="F8" i="150"/>
  <c r="E15" i="150"/>
  <c r="F15" i="150"/>
  <c r="E22" i="150"/>
  <c r="F22" i="150"/>
  <c r="E29" i="150"/>
  <c r="F29" i="150"/>
  <c r="E37" i="150"/>
  <c r="F37" i="150"/>
  <c r="E49" i="150"/>
  <c r="F49" i="150"/>
  <c r="E55" i="150"/>
  <c r="F55" i="150"/>
  <c r="E60" i="150"/>
  <c r="F60" i="150"/>
  <c r="E66" i="150"/>
  <c r="F66" i="150"/>
  <c r="E70" i="150"/>
  <c r="F70" i="150"/>
  <c r="F89" i="150" s="1"/>
  <c r="E75" i="150"/>
  <c r="F75" i="150"/>
  <c r="E78" i="150"/>
  <c r="F78" i="150"/>
  <c r="E82" i="150"/>
  <c r="F82" i="150"/>
  <c r="E93" i="150"/>
  <c r="F93" i="150"/>
  <c r="F128" i="150"/>
  <c r="E114" i="150"/>
  <c r="F114" i="150"/>
  <c r="E129" i="150"/>
  <c r="F129" i="150"/>
  <c r="F154" i="150" s="1"/>
  <c r="E133" i="150"/>
  <c r="F133" i="150"/>
  <c r="E140" i="150"/>
  <c r="F140" i="150"/>
  <c r="E146" i="150"/>
  <c r="F146" i="150"/>
  <c r="E8" i="149"/>
  <c r="F8" i="149"/>
  <c r="E15" i="149"/>
  <c r="F15" i="149"/>
  <c r="E22" i="149"/>
  <c r="F22" i="149"/>
  <c r="E29" i="149"/>
  <c r="F29" i="149"/>
  <c r="E37" i="149"/>
  <c r="F37" i="149"/>
  <c r="E49" i="149"/>
  <c r="F49" i="149"/>
  <c r="E55" i="149"/>
  <c r="F55" i="149"/>
  <c r="E60" i="149"/>
  <c r="F60" i="149"/>
  <c r="E65" i="149"/>
  <c r="F65" i="149"/>
  <c r="F90" i="149" s="1"/>
  <c r="E66" i="149"/>
  <c r="F66" i="149"/>
  <c r="F89" i="149" s="1"/>
  <c r="E70" i="149"/>
  <c r="F70" i="149"/>
  <c r="E75" i="149"/>
  <c r="F75" i="149"/>
  <c r="E78" i="149"/>
  <c r="F78" i="149"/>
  <c r="E82" i="149"/>
  <c r="F82" i="149"/>
  <c r="E89" i="149"/>
  <c r="E98" i="149"/>
  <c r="E93" i="149" s="1"/>
  <c r="E128" i="149" s="1"/>
  <c r="E155" i="149" s="1"/>
  <c r="F93" i="149"/>
  <c r="E114" i="149"/>
  <c r="F114" i="149"/>
  <c r="E129" i="149"/>
  <c r="E154" i="149"/>
  <c r="F129" i="149"/>
  <c r="E133" i="149"/>
  <c r="F133" i="149"/>
  <c r="F154" i="149" s="1"/>
  <c r="E140" i="149"/>
  <c r="F140" i="149"/>
  <c r="E146" i="149"/>
  <c r="F146" i="149"/>
  <c r="E8" i="147"/>
  <c r="E65" i="147"/>
  <c r="F8" i="147"/>
  <c r="E15" i="147"/>
  <c r="F15" i="147"/>
  <c r="E22" i="147"/>
  <c r="F22" i="147"/>
  <c r="E29" i="147"/>
  <c r="F29" i="147"/>
  <c r="E37" i="147"/>
  <c r="F37" i="147"/>
  <c r="E49" i="147"/>
  <c r="F49" i="147"/>
  <c r="E55" i="147"/>
  <c r="F55" i="147"/>
  <c r="E60" i="147"/>
  <c r="F60" i="147"/>
  <c r="E66" i="147"/>
  <c r="E89" i="147"/>
  <c r="F66" i="147"/>
  <c r="E70" i="147"/>
  <c r="F70" i="147"/>
  <c r="E75" i="147"/>
  <c r="F75" i="147"/>
  <c r="E78" i="147"/>
  <c r="F78" i="147"/>
  <c r="F89" i="147" s="1"/>
  <c r="E82" i="147"/>
  <c r="F82" i="147"/>
  <c r="E98" i="147"/>
  <c r="F98" i="147"/>
  <c r="F93" i="147" s="1"/>
  <c r="E114" i="147"/>
  <c r="F114" i="147"/>
  <c r="E129" i="147"/>
  <c r="F129" i="147"/>
  <c r="E133" i="147"/>
  <c r="F133" i="147"/>
  <c r="E140" i="147"/>
  <c r="F140" i="147"/>
  <c r="E146" i="147"/>
  <c r="F146" i="147"/>
  <c r="F8" i="146"/>
  <c r="F15" i="146"/>
  <c r="F22" i="146"/>
  <c r="F29" i="146"/>
  <c r="F37" i="146"/>
  <c r="F65" i="146" s="1"/>
  <c r="F49" i="146"/>
  <c r="F55" i="146"/>
  <c r="F60" i="146"/>
  <c r="F66" i="146"/>
  <c r="F89" i="146" s="1"/>
  <c r="F70" i="146"/>
  <c r="F75" i="146"/>
  <c r="F78" i="146"/>
  <c r="F82" i="146"/>
  <c r="F93" i="146"/>
  <c r="F114" i="146"/>
  <c r="F129" i="146"/>
  <c r="F133" i="146"/>
  <c r="F140" i="146"/>
  <c r="F146" i="146"/>
  <c r="E8" i="146"/>
  <c r="E15" i="146"/>
  <c r="E22" i="146"/>
  <c r="E29" i="146"/>
  <c r="E37" i="146"/>
  <c r="E65" i="146" s="1"/>
  <c r="E49" i="146"/>
  <c r="E55" i="146"/>
  <c r="E60" i="146"/>
  <c r="E66" i="146"/>
  <c r="E70" i="146"/>
  <c r="E75" i="146"/>
  <c r="E78" i="146"/>
  <c r="E82" i="146"/>
  <c r="E89" i="146" s="1"/>
  <c r="E93" i="146"/>
  <c r="E114" i="146"/>
  <c r="E128" i="146" s="1"/>
  <c r="E155" i="146" s="1"/>
  <c r="E129" i="146"/>
  <c r="E133" i="146"/>
  <c r="E154" i="146" s="1"/>
  <c r="E140" i="146"/>
  <c r="E146" i="146"/>
  <c r="E8" i="145"/>
  <c r="F8" i="145"/>
  <c r="E15" i="145"/>
  <c r="F15" i="145"/>
  <c r="E22" i="145"/>
  <c r="F22" i="145"/>
  <c r="E29" i="145"/>
  <c r="F29" i="145"/>
  <c r="E37" i="145"/>
  <c r="F37" i="145"/>
  <c r="E49" i="145"/>
  <c r="F49" i="145"/>
  <c r="E55" i="145"/>
  <c r="F55" i="145"/>
  <c r="E60" i="145"/>
  <c r="F60" i="145"/>
  <c r="E66" i="145"/>
  <c r="F66" i="145"/>
  <c r="E70" i="145"/>
  <c r="F70" i="145"/>
  <c r="E75" i="145"/>
  <c r="E89" i="145" s="1"/>
  <c r="F75" i="145"/>
  <c r="E78" i="145"/>
  <c r="F78" i="145"/>
  <c r="F89" i="145"/>
  <c r="E82" i="145"/>
  <c r="F82" i="145"/>
  <c r="E98" i="145"/>
  <c r="F98" i="145"/>
  <c r="E111" i="145"/>
  <c r="E111" i="3" s="1"/>
  <c r="E111" i="1" s="1"/>
  <c r="F111" i="145"/>
  <c r="F111" i="3"/>
  <c r="F111" i="1" s="1"/>
  <c r="H111" i="87" s="1"/>
  <c r="E114" i="145"/>
  <c r="F114" i="145"/>
  <c r="E129" i="145"/>
  <c r="F129" i="145"/>
  <c r="E133" i="145"/>
  <c r="F133" i="145"/>
  <c r="E140" i="145"/>
  <c r="F140" i="145"/>
  <c r="F154" i="145" s="1"/>
  <c r="E146" i="145"/>
  <c r="F146" i="145"/>
  <c r="D15" i="145"/>
  <c r="D22" i="145"/>
  <c r="D29" i="145"/>
  <c r="D37" i="145"/>
  <c r="D49" i="145"/>
  <c r="D55" i="145"/>
  <c r="D60" i="145"/>
  <c r="D66" i="145"/>
  <c r="D70" i="145"/>
  <c r="D75" i="145"/>
  <c r="D89" i="145" s="1"/>
  <c r="D78" i="145"/>
  <c r="D82" i="145"/>
  <c r="D94" i="145"/>
  <c r="D95" i="145"/>
  <c r="D96" i="145"/>
  <c r="D110" i="145"/>
  <c r="D98" i="145"/>
  <c r="D112" i="145"/>
  <c r="D111" i="145" s="1"/>
  <c r="D115" i="145"/>
  <c r="D114" i="145" s="1"/>
  <c r="D129" i="145"/>
  <c r="D133" i="145"/>
  <c r="D140" i="145"/>
  <c r="D146" i="145"/>
  <c r="D154" i="145" s="1"/>
  <c r="E8" i="144"/>
  <c r="E65" i="144" s="1"/>
  <c r="F8" i="144"/>
  <c r="F65" i="144" s="1"/>
  <c r="E15" i="144"/>
  <c r="F15" i="144"/>
  <c r="E22" i="144"/>
  <c r="F22" i="144"/>
  <c r="E29" i="144"/>
  <c r="F29" i="144"/>
  <c r="E37" i="144"/>
  <c r="F37" i="144"/>
  <c r="E49" i="144"/>
  <c r="F49" i="144"/>
  <c r="E55" i="144"/>
  <c r="F55" i="144"/>
  <c r="E60" i="144"/>
  <c r="F60" i="144"/>
  <c r="E66" i="144"/>
  <c r="E89" i="144" s="1"/>
  <c r="F66" i="144"/>
  <c r="F89" i="144" s="1"/>
  <c r="E70" i="144"/>
  <c r="F70" i="144"/>
  <c r="E75" i="144"/>
  <c r="F75" i="144"/>
  <c r="E78" i="144"/>
  <c r="F78" i="144"/>
  <c r="E82" i="144"/>
  <c r="F82" i="144"/>
  <c r="E93" i="144"/>
  <c r="E128" i="144" s="1"/>
  <c r="F93" i="144"/>
  <c r="E114" i="144"/>
  <c r="F114" i="144"/>
  <c r="E129" i="144"/>
  <c r="F129" i="144"/>
  <c r="F154" i="144" s="1"/>
  <c r="E133" i="144"/>
  <c r="F133" i="144"/>
  <c r="E140" i="144"/>
  <c r="E154" i="144" s="1"/>
  <c r="F140" i="144"/>
  <c r="E146" i="144"/>
  <c r="F146" i="144"/>
  <c r="E8" i="142"/>
  <c r="F8" i="142"/>
  <c r="E15" i="142"/>
  <c r="F15" i="142"/>
  <c r="E22" i="142"/>
  <c r="F22" i="142"/>
  <c r="E29" i="142"/>
  <c r="F29" i="142"/>
  <c r="E37" i="142"/>
  <c r="F37" i="142"/>
  <c r="E49" i="142"/>
  <c r="F49" i="142"/>
  <c r="E55" i="142"/>
  <c r="F55" i="142"/>
  <c r="E60" i="142"/>
  <c r="F60" i="142"/>
  <c r="E66" i="142"/>
  <c r="E89" i="142" s="1"/>
  <c r="F66" i="142"/>
  <c r="F89" i="142" s="1"/>
  <c r="E70" i="142"/>
  <c r="F70" i="142"/>
  <c r="E75" i="142"/>
  <c r="F75" i="142"/>
  <c r="E78" i="142"/>
  <c r="F78" i="142"/>
  <c r="E82" i="142"/>
  <c r="F82" i="142"/>
  <c r="E93" i="142"/>
  <c r="F93" i="142"/>
  <c r="F114" i="142"/>
  <c r="E114" i="142"/>
  <c r="E129" i="142"/>
  <c r="F129" i="142"/>
  <c r="F154" i="142" s="1"/>
  <c r="E133" i="142"/>
  <c r="F133" i="142"/>
  <c r="E140" i="142"/>
  <c r="F140" i="142"/>
  <c r="E146" i="142"/>
  <c r="E154" i="142" s="1"/>
  <c r="F146" i="142"/>
  <c r="F8" i="141"/>
  <c r="E15" i="141"/>
  <c r="F15" i="141"/>
  <c r="E22" i="141"/>
  <c r="F22" i="141"/>
  <c r="E29" i="141"/>
  <c r="F29" i="141"/>
  <c r="E37" i="141"/>
  <c r="F37" i="141"/>
  <c r="E49" i="141"/>
  <c r="F49" i="141"/>
  <c r="E55" i="141"/>
  <c r="F55" i="141"/>
  <c r="E60" i="141"/>
  <c r="F60" i="141"/>
  <c r="E66" i="141"/>
  <c r="E89" i="141" s="1"/>
  <c r="F66" i="141"/>
  <c r="E70" i="141"/>
  <c r="F70" i="141"/>
  <c r="E75" i="141"/>
  <c r="F75" i="141"/>
  <c r="E78" i="141"/>
  <c r="F78" i="141"/>
  <c r="E82" i="141"/>
  <c r="F82" i="141"/>
  <c r="F89" i="141"/>
  <c r="E93" i="141"/>
  <c r="E128" i="141" s="1"/>
  <c r="E114" i="141"/>
  <c r="F114" i="141"/>
  <c r="E129" i="141"/>
  <c r="F129" i="141"/>
  <c r="E133" i="141"/>
  <c r="F133" i="141"/>
  <c r="E140" i="141"/>
  <c r="F140" i="141"/>
  <c r="E146" i="141"/>
  <c r="F146" i="141"/>
  <c r="E8" i="139"/>
  <c r="E65" i="139" s="1"/>
  <c r="E90" i="139" s="1"/>
  <c r="F8" i="139"/>
  <c r="E15" i="139"/>
  <c r="F15" i="139"/>
  <c r="F65" i="139" s="1"/>
  <c r="F90" i="139" s="1"/>
  <c r="E22" i="139"/>
  <c r="F22" i="139"/>
  <c r="E29" i="139"/>
  <c r="F29" i="139"/>
  <c r="E37" i="139"/>
  <c r="F37" i="139"/>
  <c r="E49" i="139"/>
  <c r="F49" i="139"/>
  <c r="E55" i="139"/>
  <c r="F55" i="139"/>
  <c r="E60" i="139"/>
  <c r="F60" i="139"/>
  <c r="E66" i="139"/>
  <c r="F66" i="139"/>
  <c r="E70" i="139"/>
  <c r="F70" i="139"/>
  <c r="E75" i="139"/>
  <c r="F75" i="139"/>
  <c r="E78" i="139"/>
  <c r="F78" i="139"/>
  <c r="E82" i="139"/>
  <c r="F82" i="139"/>
  <c r="E89" i="139"/>
  <c r="F89" i="139"/>
  <c r="E93" i="139"/>
  <c r="E128" i="139" s="1"/>
  <c r="F93" i="139"/>
  <c r="F128" i="139" s="1"/>
  <c r="E114" i="139"/>
  <c r="F114" i="139"/>
  <c r="E129" i="139"/>
  <c r="F129" i="139"/>
  <c r="E133" i="139"/>
  <c r="E154" i="139" s="1"/>
  <c r="F133" i="139"/>
  <c r="E140" i="139"/>
  <c r="F140" i="139"/>
  <c r="F154" i="139" s="1"/>
  <c r="E146" i="139"/>
  <c r="F146" i="139"/>
  <c r="E8" i="138"/>
  <c r="F8" i="138"/>
  <c r="E15" i="138"/>
  <c r="F15" i="138"/>
  <c r="E22" i="138"/>
  <c r="F22" i="138"/>
  <c r="E29" i="138"/>
  <c r="F29" i="138"/>
  <c r="E37" i="138"/>
  <c r="F37" i="138"/>
  <c r="E49" i="138"/>
  <c r="F49" i="138"/>
  <c r="E55" i="138"/>
  <c r="F55" i="138"/>
  <c r="E60" i="138"/>
  <c r="F60" i="138"/>
  <c r="E66" i="138"/>
  <c r="F66" i="138"/>
  <c r="F89" i="138" s="1"/>
  <c r="E70" i="138"/>
  <c r="F70" i="138"/>
  <c r="E75" i="138"/>
  <c r="E89" i="138" s="1"/>
  <c r="F75" i="138"/>
  <c r="E78" i="138"/>
  <c r="F78" i="138"/>
  <c r="E82" i="138"/>
  <c r="F82" i="138"/>
  <c r="E93" i="138"/>
  <c r="E128" i="138"/>
  <c r="E155" i="138" s="1"/>
  <c r="F93" i="138"/>
  <c r="F114" i="138"/>
  <c r="F128" i="138"/>
  <c r="E114" i="138"/>
  <c r="E129" i="138"/>
  <c r="E154" i="138" s="1"/>
  <c r="F129" i="138"/>
  <c r="E133" i="138"/>
  <c r="F133" i="138"/>
  <c r="E140" i="138"/>
  <c r="F140" i="138"/>
  <c r="E146" i="138"/>
  <c r="F146" i="138"/>
  <c r="F154" i="138" s="1"/>
  <c r="F8" i="137"/>
  <c r="F15" i="137"/>
  <c r="F22" i="137"/>
  <c r="F65" i="137" s="1"/>
  <c r="F29" i="137"/>
  <c r="F37" i="137"/>
  <c r="F49" i="137"/>
  <c r="F55" i="137"/>
  <c r="F60" i="137"/>
  <c r="F66" i="137"/>
  <c r="F70" i="137"/>
  <c r="F75" i="137"/>
  <c r="F89" i="137" s="1"/>
  <c r="F78" i="137"/>
  <c r="F82" i="137"/>
  <c r="F93" i="137"/>
  <c r="F128" i="137" s="1"/>
  <c r="F114" i="137"/>
  <c r="F129" i="137"/>
  <c r="F154" i="137" s="1"/>
  <c r="F133" i="137"/>
  <c r="F140" i="137"/>
  <c r="F146" i="137"/>
  <c r="E8" i="137"/>
  <c r="E15" i="137"/>
  <c r="E22" i="137"/>
  <c r="E29" i="137"/>
  <c r="E37" i="137"/>
  <c r="E65" i="137" s="1"/>
  <c r="E49" i="137"/>
  <c r="E55" i="137"/>
  <c r="E60" i="137"/>
  <c r="E66" i="137"/>
  <c r="E70" i="137"/>
  <c r="E75" i="137"/>
  <c r="E78" i="137"/>
  <c r="E82" i="137"/>
  <c r="E89" i="137" s="1"/>
  <c r="E93" i="137"/>
  <c r="E128" i="137" s="1"/>
  <c r="E114" i="137"/>
  <c r="E129" i="137"/>
  <c r="E154" i="137" s="1"/>
  <c r="E133" i="137"/>
  <c r="E140" i="137"/>
  <c r="E146" i="137"/>
  <c r="E8" i="136"/>
  <c r="F8" i="136"/>
  <c r="F8" i="3"/>
  <c r="E15" i="136"/>
  <c r="F15" i="136"/>
  <c r="E22" i="136"/>
  <c r="F22" i="136"/>
  <c r="E29" i="136"/>
  <c r="F29" i="136"/>
  <c r="E37" i="136"/>
  <c r="F37" i="136"/>
  <c r="E49" i="136"/>
  <c r="F49" i="136"/>
  <c r="F46" i="116"/>
  <c r="E55" i="136"/>
  <c r="F55" i="136"/>
  <c r="E60" i="136"/>
  <c r="F60" i="136"/>
  <c r="E66" i="136"/>
  <c r="E89" i="136" s="1"/>
  <c r="F66" i="136"/>
  <c r="E70" i="136"/>
  <c r="F70" i="136"/>
  <c r="E75" i="136"/>
  <c r="F75" i="136"/>
  <c r="E78" i="136"/>
  <c r="F78" i="136"/>
  <c r="E82" i="136"/>
  <c r="F82" i="136"/>
  <c r="F93" i="136"/>
  <c r="E93" i="136"/>
  <c r="E114" i="136"/>
  <c r="F114" i="136"/>
  <c r="E129" i="136"/>
  <c r="F129" i="136"/>
  <c r="F154" i="136"/>
  <c r="E133" i="136"/>
  <c r="F133" i="136"/>
  <c r="E140" i="136"/>
  <c r="F140" i="136"/>
  <c r="E146" i="136"/>
  <c r="F146" i="136"/>
  <c r="E93" i="135"/>
  <c r="E128" i="135" s="1"/>
  <c r="E155" i="135" s="1"/>
  <c r="F93" i="135"/>
  <c r="E114" i="135"/>
  <c r="F114" i="135"/>
  <c r="F114" i="116" s="1"/>
  <c r="E8" i="134"/>
  <c r="F8" i="134"/>
  <c r="E15" i="134"/>
  <c r="F15" i="134"/>
  <c r="E22" i="134"/>
  <c r="F22" i="134"/>
  <c r="F65" i="134" s="1"/>
  <c r="E29" i="134"/>
  <c r="F29" i="134"/>
  <c r="E37" i="134"/>
  <c r="F37" i="134"/>
  <c r="E49" i="134"/>
  <c r="F49" i="134"/>
  <c r="E55" i="134"/>
  <c r="F55" i="134"/>
  <c r="E60" i="134"/>
  <c r="F60" i="134"/>
  <c r="E65" i="134"/>
  <c r="E66" i="134"/>
  <c r="F66" i="134"/>
  <c r="E70" i="134"/>
  <c r="F70" i="134"/>
  <c r="E75" i="134"/>
  <c r="F75" i="134"/>
  <c r="F89" i="134" s="1"/>
  <c r="E78" i="134"/>
  <c r="F78" i="134"/>
  <c r="E82" i="134"/>
  <c r="F82" i="134"/>
  <c r="E89" i="134"/>
  <c r="E90" i="134" s="1"/>
  <c r="F93" i="134"/>
  <c r="E93" i="134"/>
  <c r="E128" i="134"/>
  <c r="E114" i="134"/>
  <c r="F114" i="134"/>
  <c r="E129" i="134"/>
  <c r="F129" i="134"/>
  <c r="F154" i="134" s="1"/>
  <c r="E133" i="134"/>
  <c r="F133" i="134"/>
  <c r="E140" i="134"/>
  <c r="F140" i="134"/>
  <c r="E146" i="134"/>
  <c r="F146" i="134"/>
  <c r="E154" i="134"/>
  <c r="E155" i="134" s="1"/>
  <c r="E8" i="133"/>
  <c r="F8" i="133"/>
  <c r="E15" i="133"/>
  <c r="E22" i="133"/>
  <c r="E22" i="3" s="1"/>
  <c r="F22" i="133"/>
  <c r="E29" i="133"/>
  <c r="F29" i="133"/>
  <c r="E37" i="133"/>
  <c r="F37" i="133"/>
  <c r="E49" i="133"/>
  <c r="F49" i="133"/>
  <c r="E55" i="133"/>
  <c r="F55" i="133"/>
  <c r="E60" i="133"/>
  <c r="F60" i="133"/>
  <c r="F57" i="116" s="1"/>
  <c r="E66" i="133"/>
  <c r="F66" i="133"/>
  <c r="F89" i="133" s="1"/>
  <c r="E70" i="133"/>
  <c r="F70" i="133"/>
  <c r="E75" i="133"/>
  <c r="F75" i="133"/>
  <c r="E78" i="133"/>
  <c r="E89" i="133" s="1"/>
  <c r="F78" i="133"/>
  <c r="E82" i="133"/>
  <c r="F82" i="133"/>
  <c r="E93" i="133"/>
  <c r="E114" i="133"/>
  <c r="F114" i="133"/>
  <c r="E129" i="133"/>
  <c r="F129" i="133"/>
  <c r="F154" i="133" s="1"/>
  <c r="E133" i="133"/>
  <c r="F133" i="133"/>
  <c r="F133" i="3" s="1"/>
  <c r="E140" i="133"/>
  <c r="E154" i="133" s="1"/>
  <c r="F140" i="133"/>
  <c r="E146" i="133"/>
  <c r="F146" i="133"/>
  <c r="F146" i="3" s="1"/>
  <c r="E8" i="132"/>
  <c r="E65" i="132" s="1"/>
  <c r="F8" i="132"/>
  <c r="F65" i="132" s="1"/>
  <c r="E15" i="132"/>
  <c r="F15" i="132"/>
  <c r="E22" i="132"/>
  <c r="F22" i="132"/>
  <c r="E29" i="132"/>
  <c r="F29" i="132"/>
  <c r="E37" i="132"/>
  <c r="F37" i="132"/>
  <c r="E49" i="132"/>
  <c r="F49" i="132"/>
  <c r="E55" i="132"/>
  <c r="F55" i="132"/>
  <c r="E60" i="132"/>
  <c r="F60" i="132"/>
  <c r="E66" i="132"/>
  <c r="E89" i="132"/>
  <c r="F66" i="132"/>
  <c r="E70" i="132"/>
  <c r="F70" i="132"/>
  <c r="F67" i="116" s="1"/>
  <c r="E75" i="132"/>
  <c r="F75" i="132"/>
  <c r="E78" i="132"/>
  <c r="F78" i="132"/>
  <c r="F89" i="132" s="1"/>
  <c r="E82" i="132"/>
  <c r="F82" i="132"/>
  <c r="F93" i="132"/>
  <c r="F128" i="132"/>
  <c r="E114" i="132"/>
  <c r="F114" i="132"/>
  <c r="E129" i="132"/>
  <c r="E154" i="132" s="1"/>
  <c r="F129" i="132"/>
  <c r="E133" i="132"/>
  <c r="F133" i="132"/>
  <c r="E140" i="132"/>
  <c r="F140" i="132"/>
  <c r="F154" i="132" s="1"/>
  <c r="E146" i="132"/>
  <c r="F146" i="132"/>
  <c r="E8" i="130"/>
  <c r="F8" i="130"/>
  <c r="E15" i="130"/>
  <c r="E65" i="130" s="1"/>
  <c r="E90" i="130" s="1"/>
  <c r="F15" i="130"/>
  <c r="E22" i="130"/>
  <c r="F22" i="130"/>
  <c r="F22" i="3" s="1"/>
  <c r="E29" i="130"/>
  <c r="E29" i="3" s="1"/>
  <c r="F29" i="130"/>
  <c r="F26" i="116" s="1"/>
  <c r="E37" i="130"/>
  <c r="F37" i="130"/>
  <c r="E49" i="130"/>
  <c r="E49" i="3" s="1"/>
  <c r="F49" i="130"/>
  <c r="E55" i="130"/>
  <c r="E55" i="3" s="1"/>
  <c r="F55" i="130"/>
  <c r="E60" i="130"/>
  <c r="E57" i="116" s="1"/>
  <c r="F60" i="130"/>
  <c r="F65" i="130"/>
  <c r="E66" i="130"/>
  <c r="E63" i="116" s="1"/>
  <c r="F66" i="130"/>
  <c r="F89" i="130" s="1"/>
  <c r="E70" i="130"/>
  <c r="E70" i="3" s="1"/>
  <c r="F70" i="130"/>
  <c r="E75" i="130"/>
  <c r="F75" i="130"/>
  <c r="E78" i="130"/>
  <c r="E78" i="3" s="1"/>
  <c r="E23" i="73" s="1"/>
  <c r="F78" i="130"/>
  <c r="E82" i="130"/>
  <c r="E82" i="3" s="1"/>
  <c r="F82" i="130"/>
  <c r="F82" i="3" s="1"/>
  <c r="E89" i="130"/>
  <c r="F93" i="130"/>
  <c r="F114" i="130"/>
  <c r="E129" i="130"/>
  <c r="E129" i="3" s="1"/>
  <c r="F129" i="130"/>
  <c r="E133" i="130"/>
  <c r="E133" i="3" s="1"/>
  <c r="F133" i="130"/>
  <c r="E140" i="130"/>
  <c r="E140" i="3" s="1"/>
  <c r="F140" i="130"/>
  <c r="F140" i="3" s="1"/>
  <c r="E146" i="130"/>
  <c r="E146" i="3" s="1"/>
  <c r="F146" i="130"/>
  <c r="E9" i="129"/>
  <c r="F9" i="129"/>
  <c r="E10" i="129"/>
  <c r="F10" i="129"/>
  <c r="E11" i="129"/>
  <c r="F11" i="129"/>
  <c r="E12" i="129"/>
  <c r="F12" i="129"/>
  <c r="E13" i="129"/>
  <c r="F13" i="129"/>
  <c r="E14" i="129"/>
  <c r="F14" i="129"/>
  <c r="E15" i="129"/>
  <c r="F15" i="129"/>
  <c r="E16" i="129"/>
  <c r="F16" i="129"/>
  <c r="E17" i="129"/>
  <c r="F17" i="129"/>
  <c r="E18" i="129"/>
  <c r="F18" i="129"/>
  <c r="E19" i="129"/>
  <c r="F19" i="129"/>
  <c r="E20" i="129"/>
  <c r="E21" i="129"/>
  <c r="F21" i="129"/>
  <c r="E22" i="129"/>
  <c r="F22" i="129"/>
  <c r="E23" i="129"/>
  <c r="F23" i="129"/>
  <c r="E24" i="129"/>
  <c r="F24" i="129"/>
  <c r="E25" i="129"/>
  <c r="F25" i="129"/>
  <c r="E26" i="129"/>
  <c r="E27" i="129"/>
  <c r="F27" i="129"/>
  <c r="E28" i="129"/>
  <c r="F28" i="129"/>
  <c r="E29" i="129"/>
  <c r="F29" i="129"/>
  <c r="E30" i="129"/>
  <c r="E31" i="129"/>
  <c r="F31" i="129"/>
  <c r="E32" i="129"/>
  <c r="F32" i="129"/>
  <c r="E33" i="129"/>
  <c r="F33" i="129"/>
  <c r="E34" i="129"/>
  <c r="F34" i="129"/>
  <c r="E35" i="129"/>
  <c r="F35" i="129"/>
  <c r="E37" i="129"/>
  <c r="E38" i="129"/>
  <c r="F38" i="129"/>
  <c r="E39" i="129"/>
  <c r="F39" i="129"/>
  <c r="E40" i="129"/>
  <c r="F40" i="129"/>
  <c r="E46" i="129"/>
  <c r="F46" i="129"/>
  <c r="E47" i="129"/>
  <c r="F47" i="129"/>
  <c r="E48" i="129"/>
  <c r="F48" i="129"/>
  <c r="E49" i="129"/>
  <c r="F49" i="129"/>
  <c r="E50" i="129"/>
  <c r="F50" i="129"/>
  <c r="E51" i="129"/>
  <c r="E52" i="129"/>
  <c r="F52" i="129"/>
  <c r="E53" i="129"/>
  <c r="F53" i="129"/>
  <c r="E54" i="129"/>
  <c r="F54" i="129"/>
  <c r="E55" i="129"/>
  <c r="F55" i="129"/>
  <c r="E56" i="129"/>
  <c r="F56" i="129"/>
  <c r="E59" i="129"/>
  <c r="F59" i="129"/>
  <c r="E60" i="129"/>
  <c r="F60" i="129"/>
  <c r="E9" i="105"/>
  <c r="F9" i="105"/>
  <c r="E10" i="105"/>
  <c r="F10" i="105"/>
  <c r="E11" i="105"/>
  <c r="F11" i="105"/>
  <c r="E12" i="105"/>
  <c r="F12" i="105"/>
  <c r="E13" i="105"/>
  <c r="E39" i="116" s="1"/>
  <c r="F13" i="105"/>
  <c r="F39" i="116" s="1"/>
  <c r="F34" i="116" s="1"/>
  <c r="E14" i="105"/>
  <c r="E40" i="116" s="1"/>
  <c r="F14" i="105"/>
  <c r="F40" i="116"/>
  <c r="E15" i="105"/>
  <c r="E41" i="116" s="1"/>
  <c r="F15" i="105"/>
  <c r="F41" i="116"/>
  <c r="E16" i="105"/>
  <c r="F16" i="105"/>
  <c r="E17" i="105"/>
  <c r="F17" i="105"/>
  <c r="E18" i="105"/>
  <c r="F18" i="105"/>
  <c r="E19" i="105"/>
  <c r="F19" i="105"/>
  <c r="F20" i="105"/>
  <c r="E21" i="105"/>
  <c r="F21" i="105"/>
  <c r="E22" i="105"/>
  <c r="F22" i="105"/>
  <c r="E23" i="105"/>
  <c r="F23" i="105"/>
  <c r="E24" i="105"/>
  <c r="F24" i="105"/>
  <c r="E25" i="105"/>
  <c r="F25" i="105"/>
  <c r="F26" i="105"/>
  <c r="E27" i="105"/>
  <c r="F27" i="105"/>
  <c r="E28" i="105"/>
  <c r="F28" i="105"/>
  <c r="E29" i="105"/>
  <c r="F29" i="105"/>
  <c r="F30" i="105"/>
  <c r="E31" i="105"/>
  <c r="F31" i="105"/>
  <c r="E32" i="105"/>
  <c r="F32" i="105"/>
  <c r="E33" i="105"/>
  <c r="F33" i="105"/>
  <c r="E34" i="105"/>
  <c r="F34" i="105"/>
  <c r="E35" i="105"/>
  <c r="F35" i="105"/>
  <c r="E38" i="105"/>
  <c r="E73" i="116"/>
  <c r="F38" i="105"/>
  <c r="E39" i="105"/>
  <c r="F39" i="105"/>
  <c r="E40" i="105"/>
  <c r="F40" i="105"/>
  <c r="E46" i="105"/>
  <c r="F46" i="105"/>
  <c r="E47" i="105"/>
  <c r="F47" i="105"/>
  <c r="E48" i="105"/>
  <c r="E96" i="116"/>
  <c r="F48" i="105"/>
  <c r="E49" i="105"/>
  <c r="F49" i="105"/>
  <c r="E50" i="105"/>
  <c r="F50" i="105"/>
  <c r="F51" i="105"/>
  <c r="E52" i="105"/>
  <c r="E115" i="116" s="1"/>
  <c r="F52" i="105"/>
  <c r="E53" i="105"/>
  <c r="F53" i="105"/>
  <c r="E54" i="105"/>
  <c r="F54" i="105"/>
  <c r="E55" i="105"/>
  <c r="F55" i="105"/>
  <c r="E56" i="105"/>
  <c r="F56" i="105"/>
  <c r="E59" i="105"/>
  <c r="F59" i="105"/>
  <c r="E60" i="105"/>
  <c r="F60" i="105"/>
  <c r="E9" i="79"/>
  <c r="F9" i="79"/>
  <c r="E10" i="79"/>
  <c r="F10" i="79"/>
  <c r="F36" i="1" s="1"/>
  <c r="H36" i="87" s="1"/>
  <c r="E11" i="79"/>
  <c r="F11" i="79"/>
  <c r="E12" i="79"/>
  <c r="F12" i="79"/>
  <c r="E13" i="79"/>
  <c r="F13" i="79"/>
  <c r="E14" i="79"/>
  <c r="F14" i="79"/>
  <c r="E15" i="79"/>
  <c r="F15" i="79"/>
  <c r="E16" i="79"/>
  <c r="F16" i="79"/>
  <c r="F42" i="1" s="1"/>
  <c r="H42" i="87" s="1"/>
  <c r="E17" i="79"/>
  <c r="F17" i="79"/>
  <c r="E18" i="79"/>
  <c r="F18" i="79"/>
  <c r="E19" i="79"/>
  <c r="F19" i="79"/>
  <c r="E20" i="79"/>
  <c r="F20" i="79"/>
  <c r="E21" i="79"/>
  <c r="F21" i="79"/>
  <c r="E22" i="79"/>
  <c r="F22" i="79"/>
  <c r="E23" i="79"/>
  <c r="F23" i="79"/>
  <c r="E24" i="79"/>
  <c r="F24" i="79"/>
  <c r="E25" i="79"/>
  <c r="F25" i="79"/>
  <c r="F26" i="79"/>
  <c r="E27" i="79"/>
  <c r="F27" i="79"/>
  <c r="E28" i="79"/>
  <c r="F28" i="79"/>
  <c r="E29" i="79"/>
  <c r="F29" i="79"/>
  <c r="E30" i="79"/>
  <c r="F30" i="79"/>
  <c r="E31" i="79"/>
  <c r="F31" i="79"/>
  <c r="E32" i="79"/>
  <c r="F32" i="79"/>
  <c r="F47" i="1" s="1"/>
  <c r="E33" i="79"/>
  <c r="F33" i="79"/>
  <c r="E34" i="79"/>
  <c r="F34" i="79"/>
  <c r="F49" i="1" s="1"/>
  <c r="H49" i="87" s="1"/>
  <c r="E35" i="79"/>
  <c r="F35" i="79"/>
  <c r="E36" i="79"/>
  <c r="F36" i="79"/>
  <c r="E39" i="79"/>
  <c r="F39" i="79"/>
  <c r="F73" i="1" s="1"/>
  <c r="E40" i="79"/>
  <c r="F40" i="79"/>
  <c r="F41" i="79"/>
  <c r="F46" i="79"/>
  <c r="E47" i="79"/>
  <c r="F47" i="79"/>
  <c r="E48" i="79"/>
  <c r="F48" i="79"/>
  <c r="F95" i="1"/>
  <c r="E49" i="79"/>
  <c r="F49" i="79"/>
  <c r="F96" i="1" s="1"/>
  <c r="E50" i="79"/>
  <c r="F50" i="79"/>
  <c r="E51" i="79"/>
  <c r="F51" i="79"/>
  <c r="E53" i="79"/>
  <c r="F53" i="79"/>
  <c r="F115" i="1" s="1"/>
  <c r="E54" i="79"/>
  <c r="F54" i="79"/>
  <c r="F117" i="1" s="1"/>
  <c r="E55" i="79"/>
  <c r="F55" i="79"/>
  <c r="E56" i="79"/>
  <c r="F56" i="79"/>
  <c r="E57" i="79"/>
  <c r="F57" i="79"/>
  <c r="E60" i="79"/>
  <c r="F60" i="79"/>
  <c r="E61" i="79"/>
  <c r="F61" i="79"/>
  <c r="A29" i="76"/>
  <c r="A16" i="76"/>
  <c r="K7" i="61"/>
  <c r="L7" i="61"/>
  <c r="M7" i="61"/>
  <c r="M4" i="61"/>
  <c r="L4" i="61"/>
  <c r="K4" i="61"/>
  <c r="E18" i="61"/>
  <c r="E30" i="61" s="1"/>
  <c r="F18" i="61"/>
  <c r="F30" i="61"/>
  <c r="G18" i="61"/>
  <c r="E24" i="61"/>
  <c r="F24" i="61"/>
  <c r="G24" i="61"/>
  <c r="G30" i="61" s="1"/>
  <c r="G4" i="61"/>
  <c r="F4" i="61"/>
  <c r="E4" i="61"/>
  <c r="D4" i="61"/>
  <c r="M4" i="73"/>
  <c r="L4" i="73"/>
  <c r="K4" i="73"/>
  <c r="G24" i="73"/>
  <c r="F4" i="73"/>
  <c r="G4" i="73"/>
  <c r="E4" i="73"/>
  <c r="F93" i="118"/>
  <c r="E94" i="118"/>
  <c r="E95" i="118"/>
  <c r="E96" i="118"/>
  <c r="E97" i="118"/>
  <c r="E98" i="118"/>
  <c r="E115" i="118"/>
  <c r="E117" i="118"/>
  <c r="E119" i="118"/>
  <c r="E129" i="118"/>
  <c r="F129" i="118"/>
  <c r="E133" i="118"/>
  <c r="F133" i="118"/>
  <c r="E140" i="118"/>
  <c r="F140" i="118"/>
  <c r="E145" i="118"/>
  <c r="F145" i="118"/>
  <c r="E153" i="118"/>
  <c r="F153" i="118"/>
  <c r="E5" i="118"/>
  <c r="F5" i="118"/>
  <c r="G5" i="118"/>
  <c r="E12" i="118"/>
  <c r="F12" i="118"/>
  <c r="G12" i="118"/>
  <c r="E13" i="118"/>
  <c r="F13" i="118"/>
  <c r="E15" i="118"/>
  <c r="F15" i="118"/>
  <c r="E17" i="118"/>
  <c r="F17" i="118"/>
  <c r="E19" i="118"/>
  <c r="E20" i="118"/>
  <c r="F20" i="118"/>
  <c r="E22" i="118"/>
  <c r="F22" i="118"/>
  <c r="E24" i="118"/>
  <c r="F24" i="118"/>
  <c r="E26" i="118"/>
  <c r="F26" i="118"/>
  <c r="E35" i="118"/>
  <c r="E36" i="118"/>
  <c r="E37" i="118"/>
  <c r="E38" i="118"/>
  <c r="E39" i="118"/>
  <c r="E40" i="118"/>
  <c r="E41" i="118"/>
  <c r="E42" i="118"/>
  <c r="E43" i="118"/>
  <c r="E44" i="118"/>
  <c r="E45" i="118"/>
  <c r="E46" i="118"/>
  <c r="F46" i="118"/>
  <c r="E47" i="118"/>
  <c r="F47" i="118"/>
  <c r="E48" i="118"/>
  <c r="F48" i="118"/>
  <c r="E49" i="118"/>
  <c r="F49" i="118"/>
  <c r="E52" i="118"/>
  <c r="F52" i="118"/>
  <c r="E57" i="118"/>
  <c r="F57" i="118"/>
  <c r="E63" i="118"/>
  <c r="F63" i="118"/>
  <c r="E67" i="118"/>
  <c r="F67" i="118"/>
  <c r="E73" i="118"/>
  <c r="G72" i="118"/>
  <c r="E74" i="118"/>
  <c r="E72" i="118"/>
  <c r="E86" i="118" s="1"/>
  <c r="E159" i="118" s="1"/>
  <c r="F74" i="118"/>
  <c r="E75" i="118"/>
  <c r="F75" i="118"/>
  <c r="E79" i="118"/>
  <c r="F79" i="118"/>
  <c r="G3" i="118"/>
  <c r="G91" i="118" s="1"/>
  <c r="F3" i="118"/>
  <c r="E3" i="118"/>
  <c r="E94" i="117"/>
  <c r="F94" i="117"/>
  <c r="E95" i="117"/>
  <c r="F95" i="117"/>
  <c r="E96" i="117"/>
  <c r="F96" i="117"/>
  <c r="E97" i="117"/>
  <c r="F97" i="117"/>
  <c r="E98" i="117"/>
  <c r="F98" i="117"/>
  <c r="E99" i="117"/>
  <c r="F99" i="117"/>
  <c r="E100" i="117"/>
  <c r="F100" i="117"/>
  <c r="E101" i="117"/>
  <c r="F101" i="117"/>
  <c r="E102" i="117"/>
  <c r="F102" i="117"/>
  <c r="E103" i="117"/>
  <c r="F103" i="117"/>
  <c r="E104" i="117"/>
  <c r="F104" i="117"/>
  <c r="E105" i="117"/>
  <c r="F105" i="117"/>
  <c r="E106" i="117"/>
  <c r="F106" i="117"/>
  <c r="E107" i="117"/>
  <c r="F107" i="117"/>
  <c r="E108" i="117"/>
  <c r="F108" i="117"/>
  <c r="E109" i="117"/>
  <c r="F109" i="117"/>
  <c r="E110" i="117"/>
  <c r="F110" i="117"/>
  <c r="E111" i="117"/>
  <c r="F111" i="117"/>
  <c r="E112" i="117"/>
  <c r="F112" i="117"/>
  <c r="E113" i="117"/>
  <c r="F113" i="117"/>
  <c r="F114" i="117"/>
  <c r="E115" i="117"/>
  <c r="F115" i="117"/>
  <c r="E116" i="117"/>
  <c r="F116" i="117"/>
  <c r="E117" i="117"/>
  <c r="F117" i="117"/>
  <c r="F118" i="117"/>
  <c r="E119" i="117"/>
  <c r="F119" i="117"/>
  <c r="E120" i="117"/>
  <c r="F120" i="117"/>
  <c r="E121" i="117"/>
  <c r="F121" i="117"/>
  <c r="E122" i="117"/>
  <c r="F122" i="117"/>
  <c r="E123" i="117"/>
  <c r="F123" i="117"/>
  <c r="E124" i="117"/>
  <c r="F124" i="117"/>
  <c r="E125" i="117"/>
  <c r="F125" i="117"/>
  <c r="E126" i="117"/>
  <c r="F126" i="117"/>
  <c r="E127" i="117"/>
  <c r="F127" i="117"/>
  <c r="E134" i="117"/>
  <c r="F134" i="117"/>
  <c r="E5" i="117"/>
  <c r="F5" i="117"/>
  <c r="E6" i="117"/>
  <c r="F6" i="117"/>
  <c r="E7" i="117"/>
  <c r="F7" i="117"/>
  <c r="E8" i="117"/>
  <c r="F8" i="117"/>
  <c r="E9" i="117"/>
  <c r="F9" i="117"/>
  <c r="E10" i="117"/>
  <c r="F10" i="117"/>
  <c r="E11" i="117"/>
  <c r="F11" i="117"/>
  <c r="E12" i="117"/>
  <c r="F12" i="117"/>
  <c r="E13" i="117"/>
  <c r="F13" i="117"/>
  <c r="E14" i="117"/>
  <c r="F14" i="117"/>
  <c r="E15" i="117"/>
  <c r="F15" i="117"/>
  <c r="E16" i="117"/>
  <c r="F16" i="117"/>
  <c r="E17" i="117"/>
  <c r="F17" i="117"/>
  <c r="E18" i="117"/>
  <c r="F18" i="117"/>
  <c r="E19" i="117"/>
  <c r="F19" i="117"/>
  <c r="E20" i="117"/>
  <c r="F20" i="117"/>
  <c r="E21" i="117"/>
  <c r="F21" i="117"/>
  <c r="E22" i="117"/>
  <c r="F22" i="117"/>
  <c r="E23" i="117"/>
  <c r="F23" i="117"/>
  <c r="E24" i="117"/>
  <c r="F24" i="117"/>
  <c r="E25" i="117"/>
  <c r="F25" i="117"/>
  <c r="E26" i="117"/>
  <c r="F26" i="117"/>
  <c r="E27" i="117"/>
  <c r="F27" i="117"/>
  <c r="E28" i="117"/>
  <c r="F28" i="117"/>
  <c r="E29" i="117"/>
  <c r="F29" i="117"/>
  <c r="E30" i="117"/>
  <c r="F30" i="117"/>
  <c r="E31" i="117"/>
  <c r="F31" i="117"/>
  <c r="E32" i="117"/>
  <c r="F32" i="117"/>
  <c r="E33" i="117"/>
  <c r="F33" i="117"/>
  <c r="E34" i="117"/>
  <c r="F34" i="117"/>
  <c r="E35" i="117"/>
  <c r="F35" i="117"/>
  <c r="E36" i="117"/>
  <c r="F36" i="117"/>
  <c r="E37" i="117"/>
  <c r="F37" i="117"/>
  <c r="E38" i="117"/>
  <c r="F38" i="117"/>
  <c r="E39" i="117"/>
  <c r="F39" i="117"/>
  <c r="E40" i="117"/>
  <c r="F40" i="117"/>
  <c r="E41" i="117"/>
  <c r="F41" i="117"/>
  <c r="E42" i="117"/>
  <c r="F42" i="117"/>
  <c r="E43" i="117"/>
  <c r="F43" i="117"/>
  <c r="E44" i="117"/>
  <c r="F44" i="117"/>
  <c r="E45" i="117"/>
  <c r="F45" i="117"/>
  <c r="E46" i="117"/>
  <c r="F46" i="117"/>
  <c r="E47" i="117"/>
  <c r="F47" i="117"/>
  <c r="E48" i="117"/>
  <c r="F48" i="117"/>
  <c r="E49" i="117"/>
  <c r="F49" i="117"/>
  <c r="E50" i="117"/>
  <c r="F50" i="117"/>
  <c r="E51" i="117"/>
  <c r="F51" i="117"/>
  <c r="E52" i="117"/>
  <c r="F52" i="117"/>
  <c r="E53" i="117"/>
  <c r="F53" i="117"/>
  <c r="E54" i="117"/>
  <c r="F54" i="117"/>
  <c r="E55" i="117"/>
  <c r="F55" i="117"/>
  <c r="E56" i="117"/>
  <c r="F56" i="117"/>
  <c r="E57" i="117"/>
  <c r="F57" i="117"/>
  <c r="E58" i="117"/>
  <c r="F58" i="117"/>
  <c r="E59" i="117"/>
  <c r="F59" i="117"/>
  <c r="E60" i="117"/>
  <c r="F60" i="117"/>
  <c r="E61" i="117"/>
  <c r="F61" i="117"/>
  <c r="E63" i="117"/>
  <c r="F63" i="117"/>
  <c r="E64" i="117"/>
  <c r="F64" i="117"/>
  <c r="E65" i="117"/>
  <c r="F65" i="117"/>
  <c r="E66" i="117"/>
  <c r="F66" i="117"/>
  <c r="E67" i="117"/>
  <c r="F67" i="117"/>
  <c r="E68" i="117"/>
  <c r="F68" i="117"/>
  <c r="E69" i="117"/>
  <c r="F69" i="117"/>
  <c r="E70" i="117"/>
  <c r="F70" i="117"/>
  <c r="E71" i="117"/>
  <c r="F71" i="117"/>
  <c r="E72" i="117"/>
  <c r="F72" i="117"/>
  <c r="E73" i="117"/>
  <c r="F73" i="117"/>
  <c r="E74" i="117"/>
  <c r="F74" i="117"/>
  <c r="E75" i="117"/>
  <c r="F75" i="117"/>
  <c r="E76" i="117"/>
  <c r="F76" i="117"/>
  <c r="E77" i="117"/>
  <c r="F77" i="117"/>
  <c r="E78" i="117"/>
  <c r="F78" i="117"/>
  <c r="E79" i="117"/>
  <c r="F79" i="117"/>
  <c r="E80" i="117"/>
  <c r="F80" i="117"/>
  <c r="E81" i="117"/>
  <c r="F81" i="117"/>
  <c r="E82" i="117"/>
  <c r="F82" i="117"/>
  <c r="E83" i="117"/>
  <c r="F83" i="117"/>
  <c r="E84" i="117"/>
  <c r="F84" i="117"/>
  <c r="G84" i="1"/>
  <c r="I84" i="87"/>
  <c r="E85" i="117"/>
  <c r="F85" i="117"/>
  <c r="G85" i="1"/>
  <c r="I85" i="87"/>
  <c r="E86" i="117"/>
  <c r="F86" i="117"/>
  <c r="G3" i="117"/>
  <c r="G91" i="117" s="1"/>
  <c r="F3" i="117"/>
  <c r="F91" i="117" s="1"/>
  <c r="E3" i="117"/>
  <c r="E91" i="117" s="1"/>
  <c r="D3" i="117"/>
  <c r="D91" i="117" s="1"/>
  <c r="E3" i="116"/>
  <c r="E91" i="116" s="1"/>
  <c r="E157" i="116"/>
  <c r="G3" i="116"/>
  <c r="G91" i="116"/>
  <c r="F3" i="116"/>
  <c r="F91" i="116"/>
  <c r="G3" i="1"/>
  <c r="G5" i="157"/>
  <c r="E3" i="1"/>
  <c r="E5" i="122"/>
  <c r="F3" i="1"/>
  <c r="F91" i="1"/>
  <c r="D40" i="164"/>
  <c r="D46" i="163"/>
  <c r="D47" i="162"/>
  <c r="D46" i="162"/>
  <c r="D40" i="161"/>
  <c r="D41" i="158"/>
  <c r="D143" i="154"/>
  <c r="D94" i="153"/>
  <c r="D95" i="153"/>
  <c r="D110" i="147"/>
  <c r="D96" i="147"/>
  <c r="D96" i="146"/>
  <c r="D115" i="144"/>
  <c r="D11" i="141"/>
  <c r="D12" i="141"/>
  <c r="D115" i="138"/>
  <c r="D96" i="136"/>
  <c r="D96" i="134"/>
  <c r="D96" i="121"/>
  <c r="D95" i="121"/>
  <c r="D94" i="121"/>
  <c r="C1" i="148"/>
  <c r="D18" i="61"/>
  <c r="D30" i="61"/>
  <c r="D24" i="61"/>
  <c r="J7" i="61"/>
  <c r="J4" i="61"/>
  <c r="J4" i="73"/>
  <c r="D4" i="73"/>
  <c r="D3" i="118"/>
  <c r="D91" i="118" s="1"/>
  <c r="D3" i="116"/>
  <c r="D91" i="116" s="1"/>
  <c r="D3" i="1"/>
  <c r="D5" i="121" s="1"/>
  <c r="D146" i="148"/>
  <c r="D140" i="148"/>
  <c r="D133" i="148"/>
  <c r="D154" i="148" s="1"/>
  <c r="D129" i="148"/>
  <c r="D114" i="148"/>
  <c r="D98" i="148"/>
  <c r="D93" i="148" s="1"/>
  <c r="D128" i="148" s="1"/>
  <c r="D82" i="148"/>
  <c r="D78" i="148"/>
  <c r="D75" i="148"/>
  <c r="D70" i="148"/>
  <c r="D66" i="148"/>
  <c r="D89" i="148"/>
  <c r="D60" i="148"/>
  <c r="D55" i="148"/>
  <c r="D49" i="148"/>
  <c r="D37" i="148"/>
  <c r="D29" i="148"/>
  <c r="D22" i="148"/>
  <c r="D15" i="148"/>
  <c r="D8" i="148"/>
  <c r="D65" i="148" s="1"/>
  <c r="D90" i="148"/>
  <c r="D47" i="122"/>
  <c r="D117" i="138"/>
  <c r="D117" i="3" s="1"/>
  <c r="F152" i="87"/>
  <c r="F151" i="87"/>
  <c r="F144" i="87"/>
  <c r="F143" i="87"/>
  <c r="F124" i="87"/>
  <c r="F123" i="87"/>
  <c r="F122" i="87"/>
  <c r="F121" i="87"/>
  <c r="D115" i="142"/>
  <c r="D94" i="134"/>
  <c r="D95" i="134"/>
  <c r="D110" i="157"/>
  <c r="D54" i="122"/>
  <c r="D48" i="122"/>
  <c r="D95" i="118" s="1"/>
  <c r="D153" i="118"/>
  <c r="D145" i="118"/>
  <c r="D140" i="118"/>
  <c r="D133" i="118"/>
  <c r="D129" i="118"/>
  <c r="D119" i="118"/>
  <c r="D117" i="118"/>
  <c r="D115" i="118"/>
  <c r="D98" i="118"/>
  <c r="D97" i="118"/>
  <c r="D96" i="118"/>
  <c r="D94" i="118"/>
  <c r="D79" i="118"/>
  <c r="D75" i="118"/>
  <c r="D74" i="118"/>
  <c r="D73" i="118"/>
  <c r="D72" i="118" s="1"/>
  <c r="D67" i="118"/>
  <c r="D63" i="118"/>
  <c r="D86" i="118" s="1"/>
  <c r="D57" i="118"/>
  <c r="D52" i="118"/>
  <c r="D49" i="118"/>
  <c r="D48" i="118"/>
  <c r="D47" i="118"/>
  <c r="D45" i="118"/>
  <c r="D44" i="118"/>
  <c r="D43" i="118"/>
  <c r="D42" i="118"/>
  <c r="D41" i="118"/>
  <c r="D40" i="118"/>
  <c r="D39" i="118"/>
  <c r="D38" i="118"/>
  <c r="D37" i="118"/>
  <c r="D36" i="118"/>
  <c r="D35" i="118"/>
  <c r="D26" i="118"/>
  <c r="D24" i="118"/>
  <c r="D22" i="118"/>
  <c r="D20" i="118"/>
  <c r="D17" i="118"/>
  <c r="D15" i="118"/>
  <c r="D13" i="118"/>
  <c r="D5" i="118"/>
  <c r="F91" i="118"/>
  <c r="E91" i="118"/>
  <c r="D134" i="117"/>
  <c r="D127" i="117"/>
  <c r="D126" i="117"/>
  <c r="D125" i="117"/>
  <c r="D124" i="117"/>
  <c r="D123" i="117"/>
  <c r="D122" i="117"/>
  <c r="D121" i="117"/>
  <c r="D120" i="117"/>
  <c r="D119" i="117"/>
  <c r="D118" i="117"/>
  <c r="D117" i="117"/>
  <c r="D116" i="117"/>
  <c r="D115" i="117"/>
  <c r="D113" i="117"/>
  <c r="D112" i="117"/>
  <c r="D111" i="117"/>
  <c r="D110" i="117"/>
  <c r="D109" i="117"/>
  <c r="D108" i="117"/>
  <c r="D107" i="117"/>
  <c r="D106" i="117"/>
  <c r="D105" i="117"/>
  <c r="D104" i="117"/>
  <c r="D103" i="117"/>
  <c r="D102" i="117"/>
  <c r="D101" i="117"/>
  <c r="D100" i="117"/>
  <c r="D99" i="117"/>
  <c r="D98" i="117"/>
  <c r="D97" i="117"/>
  <c r="D96" i="117"/>
  <c r="D85" i="117"/>
  <c r="D84" i="117"/>
  <c r="D83" i="117"/>
  <c r="D82" i="117"/>
  <c r="D81" i="117"/>
  <c r="D80" i="117"/>
  <c r="D78" i="117"/>
  <c r="D77" i="117"/>
  <c r="D76" i="117"/>
  <c r="D74" i="117"/>
  <c r="D73" i="117"/>
  <c r="D71" i="117"/>
  <c r="D70" i="117"/>
  <c r="D69" i="117"/>
  <c r="D68" i="117"/>
  <c r="D66" i="117"/>
  <c r="D65" i="117"/>
  <c r="D64" i="117"/>
  <c r="D61" i="117"/>
  <c r="D60" i="117"/>
  <c r="D59" i="117"/>
  <c r="D58" i="117"/>
  <c r="D56" i="117"/>
  <c r="D55" i="117"/>
  <c r="D54" i="117"/>
  <c r="D53" i="117"/>
  <c r="D51" i="117"/>
  <c r="D50" i="117"/>
  <c r="D49" i="117"/>
  <c r="D48" i="117"/>
  <c r="D47" i="117"/>
  <c r="D45" i="117"/>
  <c r="D44" i="117"/>
  <c r="D43" i="117"/>
  <c r="D42" i="117"/>
  <c r="D41" i="117"/>
  <c r="D40" i="117"/>
  <c r="D39" i="117"/>
  <c r="D38" i="117"/>
  <c r="D37" i="117"/>
  <c r="D36" i="117"/>
  <c r="D35" i="117"/>
  <c r="D33" i="117"/>
  <c r="D32" i="117"/>
  <c r="D31" i="117"/>
  <c r="D30" i="117"/>
  <c r="D29" i="117"/>
  <c r="D28" i="117"/>
  <c r="D27" i="117"/>
  <c r="D25" i="117"/>
  <c r="D24" i="117"/>
  <c r="D23" i="117"/>
  <c r="D22" i="117"/>
  <c r="D21" i="117"/>
  <c r="D20" i="117"/>
  <c r="D18" i="117"/>
  <c r="D17" i="117"/>
  <c r="D16" i="117"/>
  <c r="D15" i="117"/>
  <c r="D14" i="117"/>
  <c r="D13" i="117"/>
  <c r="D11" i="117"/>
  <c r="D10" i="117"/>
  <c r="D9" i="117"/>
  <c r="D8" i="117"/>
  <c r="D7" i="117"/>
  <c r="D6" i="117"/>
  <c r="G2" i="116"/>
  <c r="G90" i="1"/>
  <c r="G157" i="1" s="1"/>
  <c r="H116" i="87"/>
  <c r="D114" i="142"/>
  <c r="D96" i="142"/>
  <c r="D93" i="142" s="1"/>
  <c r="D114" i="144"/>
  <c r="D115" i="147"/>
  <c r="D114" i="147" s="1"/>
  <c r="D114" i="116" s="1"/>
  <c r="D46" i="125"/>
  <c r="D94" i="133"/>
  <c r="D93" i="133" s="1"/>
  <c r="D128" i="133" s="1"/>
  <c r="D94" i="130"/>
  <c r="D94" i="117"/>
  <c r="D61" i="79"/>
  <c r="D60" i="79"/>
  <c r="D57" i="79"/>
  <c r="D56" i="79"/>
  <c r="D55" i="79"/>
  <c r="D54" i="79"/>
  <c r="D53" i="79"/>
  <c r="D51" i="79"/>
  <c r="D50" i="79"/>
  <c r="D49" i="79"/>
  <c r="D47" i="79"/>
  <c r="D41" i="79"/>
  <c r="D40" i="79"/>
  <c r="D39" i="79"/>
  <c r="D36" i="79"/>
  <c r="D35" i="79"/>
  <c r="D34" i="79"/>
  <c r="D33" i="79"/>
  <c r="D32" i="79"/>
  <c r="D30" i="79"/>
  <c r="D29" i="79"/>
  <c r="D28" i="79"/>
  <c r="D27" i="79"/>
  <c r="D25" i="79"/>
  <c r="D24" i="79"/>
  <c r="D23" i="79"/>
  <c r="D22" i="79"/>
  <c r="D21" i="79"/>
  <c r="D19" i="79"/>
  <c r="D18" i="79"/>
  <c r="D17" i="79"/>
  <c r="D16" i="79"/>
  <c r="D15" i="79"/>
  <c r="D14" i="79"/>
  <c r="D13" i="79"/>
  <c r="D12" i="79"/>
  <c r="D11" i="79"/>
  <c r="D10" i="79"/>
  <c r="D9" i="79"/>
  <c r="D60" i="105"/>
  <c r="D59" i="105"/>
  <c r="D56" i="105"/>
  <c r="D55" i="105"/>
  <c r="D54" i="105"/>
  <c r="D53" i="105"/>
  <c r="D52" i="105"/>
  <c r="D50" i="105"/>
  <c r="D49" i="105"/>
  <c r="D48" i="105"/>
  <c r="D47" i="105"/>
  <c r="D46" i="105"/>
  <c r="D40" i="105"/>
  <c r="D39" i="105"/>
  <c r="D38" i="105"/>
  <c r="D73" i="116"/>
  <c r="D72" i="116" s="1"/>
  <c r="D86" i="116" s="1"/>
  <c r="D35" i="105"/>
  <c r="D34" i="105"/>
  <c r="D33" i="105"/>
  <c r="D32" i="105"/>
  <c r="D31" i="105"/>
  <c r="D29" i="105"/>
  <c r="D28" i="105"/>
  <c r="D27" i="105"/>
  <c r="D25" i="105"/>
  <c r="D24" i="105"/>
  <c r="D23" i="105"/>
  <c r="D22" i="105"/>
  <c r="D21" i="105"/>
  <c r="D19" i="105"/>
  <c r="D18" i="105"/>
  <c r="D17" i="105"/>
  <c r="D16" i="105"/>
  <c r="D15" i="105"/>
  <c r="D14" i="105"/>
  <c r="D13" i="105"/>
  <c r="D12" i="105"/>
  <c r="D11" i="105"/>
  <c r="D10" i="105"/>
  <c r="D9" i="105"/>
  <c r="D60" i="129"/>
  <c r="D59" i="129"/>
  <c r="D56" i="129"/>
  <c r="D55" i="129"/>
  <c r="D54" i="129"/>
  <c r="D53" i="129"/>
  <c r="D52" i="129"/>
  <c r="D50" i="129"/>
  <c r="D49" i="129"/>
  <c r="D48" i="129"/>
  <c r="D47" i="129"/>
  <c r="D39" i="129"/>
  <c r="D38" i="129"/>
  <c r="D35" i="129"/>
  <c r="D34" i="129"/>
  <c r="D33" i="129"/>
  <c r="D32" i="129"/>
  <c r="D31" i="129"/>
  <c r="D29" i="129"/>
  <c r="D28" i="129"/>
  <c r="D27" i="129"/>
  <c r="D25" i="129"/>
  <c r="D24" i="129"/>
  <c r="D23" i="129"/>
  <c r="D22" i="129"/>
  <c r="D21" i="129"/>
  <c r="D19" i="129"/>
  <c r="D18" i="129"/>
  <c r="D17" i="129"/>
  <c r="D16" i="129"/>
  <c r="D15" i="129"/>
  <c r="D14" i="129"/>
  <c r="D40" i="116"/>
  <c r="D13" i="129"/>
  <c r="D12" i="129"/>
  <c r="D11" i="129"/>
  <c r="D10" i="129"/>
  <c r="D9" i="129"/>
  <c r="D114" i="117"/>
  <c r="D79" i="117"/>
  <c r="D75" i="117"/>
  <c r="D72" i="117"/>
  <c r="D67" i="117"/>
  <c r="D63" i="117"/>
  <c r="D57" i="117"/>
  <c r="D52" i="117"/>
  <c r="D46" i="117"/>
  <c r="D34" i="117"/>
  <c r="D26" i="117"/>
  <c r="D19" i="117"/>
  <c r="D12" i="117"/>
  <c r="D5" i="117"/>
  <c r="D146" i="130"/>
  <c r="D140" i="130"/>
  <c r="D133" i="130"/>
  <c r="D129" i="130"/>
  <c r="D114" i="130"/>
  <c r="D93" i="130"/>
  <c r="D128" i="130" s="1"/>
  <c r="D82" i="130"/>
  <c r="D78" i="130"/>
  <c r="D75" i="130"/>
  <c r="D70" i="130"/>
  <c r="D66" i="130"/>
  <c r="D60" i="130"/>
  <c r="D55" i="130"/>
  <c r="D49" i="130"/>
  <c r="D37" i="130"/>
  <c r="D29" i="130"/>
  <c r="D22" i="130"/>
  <c r="D15" i="130"/>
  <c r="D8" i="130"/>
  <c r="D146" i="132"/>
  <c r="D140" i="132"/>
  <c r="D133" i="132"/>
  <c r="D129" i="132"/>
  <c r="D114" i="132"/>
  <c r="D93" i="132"/>
  <c r="D82" i="132"/>
  <c r="D78" i="132"/>
  <c r="D75" i="132"/>
  <c r="D70" i="132"/>
  <c r="D66" i="132"/>
  <c r="D89" i="132" s="1"/>
  <c r="D60" i="132"/>
  <c r="D55" i="132"/>
  <c r="D49" i="132"/>
  <c r="D46" i="116" s="1"/>
  <c r="D37" i="132"/>
  <c r="D29" i="132"/>
  <c r="D22" i="132"/>
  <c r="D15" i="132"/>
  <c r="D15" i="3" s="1"/>
  <c r="D8" i="132"/>
  <c r="D65" i="132" s="1"/>
  <c r="D90" i="132" s="1"/>
  <c r="D146" i="133"/>
  <c r="D140" i="133"/>
  <c r="D154" i="133" s="1"/>
  <c r="D133" i="133"/>
  <c r="D129" i="133"/>
  <c r="D114" i="133"/>
  <c r="D82" i="133"/>
  <c r="D78" i="133"/>
  <c r="D75" i="133"/>
  <c r="D70" i="133"/>
  <c r="D66" i="133"/>
  <c r="D60" i="133"/>
  <c r="D60" i="3" s="1"/>
  <c r="D55" i="133"/>
  <c r="D49" i="133"/>
  <c r="D37" i="133"/>
  <c r="D29" i="133"/>
  <c r="D29" i="3" s="1"/>
  <c r="D22" i="133"/>
  <c r="D65" i="133" s="1"/>
  <c r="D90" i="133" s="1"/>
  <c r="D15" i="133"/>
  <c r="D8" i="133"/>
  <c r="D146" i="134"/>
  <c r="D140" i="134"/>
  <c r="D133" i="134"/>
  <c r="D129" i="134"/>
  <c r="D129" i="3" s="1"/>
  <c r="D114" i="134"/>
  <c r="D93" i="134"/>
  <c r="D128" i="134"/>
  <c r="D82" i="134"/>
  <c r="D78" i="134"/>
  <c r="D75" i="134"/>
  <c r="D70" i="134"/>
  <c r="D89" i="134" s="1"/>
  <c r="D66" i="134"/>
  <c r="D60" i="134"/>
  <c r="D55" i="134"/>
  <c r="D49" i="134"/>
  <c r="D37" i="134"/>
  <c r="D29" i="134"/>
  <c r="D22" i="134"/>
  <c r="D65" i="134" s="1"/>
  <c r="D90" i="134" s="1"/>
  <c r="D15" i="134"/>
  <c r="D8" i="134"/>
  <c r="D114" i="135"/>
  <c r="D93" i="135"/>
  <c r="D128" i="135"/>
  <c r="D155" i="135" s="1"/>
  <c r="D146" i="136"/>
  <c r="D140" i="136"/>
  <c r="D133" i="136"/>
  <c r="D129" i="136"/>
  <c r="D154" i="136" s="1"/>
  <c r="D114" i="136"/>
  <c r="D93" i="136"/>
  <c r="D128" i="136"/>
  <c r="D82" i="136"/>
  <c r="D78" i="136"/>
  <c r="D75" i="136"/>
  <c r="D70" i="136"/>
  <c r="D66" i="136"/>
  <c r="D89" i="136"/>
  <c r="D60" i="136"/>
  <c r="D55" i="136"/>
  <c r="D49" i="136"/>
  <c r="D37" i="136"/>
  <c r="D29" i="136"/>
  <c r="D22" i="136"/>
  <c r="D15" i="136"/>
  <c r="D8" i="136"/>
  <c r="D146" i="137"/>
  <c r="D140" i="137"/>
  <c r="D133" i="137"/>
  <c r="D129" i="137"/>
  <c r="D154" i="137" s="1"/>
  <c r="D114" i="137"/>
  <c r="D98" i="137"/>
  <c r="D93" i="137"/>
  <c r="D128" i="137"/>
  <c r="D155" i="137" s="1"/>
  <c r="D82" i="137"/>
  <c r="D78" i="137"/>
  <c r="D75" i="137"/>
  <c r="D70" i="137"/>
  <c r="D89" i="137" s="1"/>
  <c r="D90" i="137" s="1"/>
  <c r="D66" i="137"/>
  <c r="D60" i="137"/>
  <c r="D55" i="137"/>
  <c r="D55" i="3" s="1"/>
  <c r="D49" i="137"/>
  <c r="D37" i="137"/>
  <c r="D29" i="137"/>
  <c r="D22" i="137"/>
  <c r="D22" i="3" s="1"/>
  <c r="D15" i="137"/>
  <c r="D8" i="137"/>
  <c r="D146" i="138"/>
  <c r="D140" i="138"/>
  <c r="D154" i="138" s="1"/>
  <c r="D133" i="138"/>
  <c r="D129" i="138"/>
  <c r="D114" i="138"/>
  <c r="D93" i="138"/>
  <c r="D82" i="138"/>
  <c r="D78" i="138"/>
  <c r="D75" i="116" s="1"/>
  <c r="D75" i="138"/>
  <c r="D70" i="138"/>
  <c r="D66" i="138"/>
  <c r="D60" i="138"/>
  <c r="D55" i="138"/>
  <c r="D49" i="138"/>
  <c r="D37" i="138"/>
  <c r="D29" i="138"/>
  <c r="D22" i="138"/>
  <c r="D65" i="138" s="1"/>
  <c r="D90" i="138" s="1"/>
  <c r="D15" i="138"/>
  <c r="D8" i="138"/>
  <c r="D146" i="139"/>
  <c r="D140" i="139"/>
  <c r="D133" i="139"/>
  <c r="D129" i="139"/>
  <c r="D114" i="139"/>
  <c r="D93" i="139"/>
  <c r="D82" i="139"/>
  <c r="D78" i="139"/>
  <c r="D75" i="139"/>
  <c r="D70" i="139"/>
  <c r="D66" i="139"/>
  <c r="D89" i="139" s="1"/>
  <c r="D90" i="139" s="1"/>
  <c r="D60" i="139"/>
  <c r="D55" i="139"/>
  <c r="D49" i="139"/>
  <c r="D37" i="139"/>
  <c r="D29" i="139"/>
  <c r="D22" i="139"/>
  <c r="D15" i="139"/>
  <c r="D8" i="139"/>
  <c r="D65" i="139" s="1"/>
  <c r="D146" i="141"/>
  <c r="D140" i="141"/>
  <c r="D133" i="141"/>
  <c r="D129" i="141"/>
  <c r="D114" i="141"/>
  <c r="D98" i="141"/>
  <c r="D93" i="141" s="1"/>
  <c r="D82" i="141"/>
  <c r="D78" i="141"/>
  <c r="D75" i="141"/>
  <c r="D70" i="141"/>
  <c r="D66" i="141"/>
  <c r="D60" i="141"/>
  <c r="D55" i="141"/>
  <c r="D49" i="141"/>
  <c r="D37" i="141"/>
  <c r="D37" i="3" s="1"/>
  <c r="D29" i="141"/>
  <c r="D22" i="141"/>
  <c r="D15" i="141"/>
  <c r="D8" i="141"/>
  <c r="D146" i="142"/>
  <c r="D140" i="142"/>
  <c r="D133" i="142"/>
  <c r="D129" i="142"/>
  <c r="D154" i="142" s="1"/>
  <c r="D82" i="142"/>
  <c r="D78" i="142"/>
  <c r="D75" i="142"/>
  <c r="D89" i="142"/>
  <c r="D70" i="142"/>
  <c r="D66" i="142"/>
  <c r="D60" i="142"/>
  <c r="D55" i="142"/>
  <c r="D49" i="142"/>
  <c r="D37" i="142"/>
  <c r="D29" i="142"/>
  <c r="D22" i="142"/>
  <c r="D15" i="142"/>
  <c r="D8" i="142"/>
  <c r="D146" i="144"/>
  <c r="D140" i="144"/>
  <c r="D154" i="144" s="1"/>
  <c r="D133" i="144"/>
  <c r="D129" i="144"/>
  <c r="D93" i="144"/>
  <c r="D82" i="144"/>
  <c r="D78" i="144"/>
  <c r="D75" i="144"/>
  <c r="D89" i="144"/>
  <c r="D70" i="144"/>
  <c r="D66" i="144"/>
  <c r="D60" i="144"/>
  <c r="D55" i="144"/>
  <c r="D49" i="144"/>
  <c r="D37" i="144"/>
  <c r="D29" i="144"/>
  <c r="D22" i="144"/>
  <c r="D65" i="144" s="1"/>
  <c r="D90" i="144" s="1"/>
  <c r="D15" i="144"/>
  <c r="D8" i="144"/>
  <c r="D146" i="146"/>
  <c r="D140" i="146"/>
  <c r="D133" i="146"/>
  <c r="D129" i="146"/>
  <c r="D154" i="146" s="1"/>
  <c r="D155" i="146" s="1"/>
  <c r="D114" i="146"/>
  <c r="D93" i="146"/>
  <c r="D82" i="146"/>
  <c r="D78" i="146"/>
  <c r="D75" i="146"/>
  <c r="D70" i="146"/>
  <c r="D66" i="146"/>
  <c r="D60" i="146"/>
  <c r="D55" i="146"/>
  <c r="D49" i="146"/>
  <c r="D37" i="146"/>
  <c r="D29" i="146"/>
  <c r="D22" i="146"/>
  <c r="D15" i="146"/>
  <c r="D8" i="146"/>
  <c r="D65" i="146" s="1"/>
  <c r="D90" i="146" s="1"/>
  <c r="D146" i="147"/>
  <c r="D140" i="147"/>
  <c r="D133" i="147"/>
  <c r="D129" i="147"/>
  <c r="D98" i="147"/>
  <c r="D82" i="147"/>
  <c r="D78" i="147"/>
  <c r="D75" i="147"/>
  <c r="D70" i="147"/>
  <c r="D66" i="147"/>
  <c r="D60" i="147"/>
  <c r="D55" i="147"/>
  <c r="D49" i="147"/>
  <c r="D37" i="147"/>
  <c r="D29" i="147"/>
  <c r="D22" i="147"/>
  <c r="D15" i="147"/>
  <c r="D8" i="147"/>
  <c r="D146" i="149"/>
  <c r="D140" i="149"/>
  <c r="D133" i="149"/>
  <c r="D129" i="149"/>
  <c r="D114" i="149"/>
  <c r="D98" i="149"/>
  <c r="D93" i="149" s="1"/>
  <c r="D128" i="149" s="1"/>
  <c r="D155" i="149" s="1"/>
  <c r="D82" i="149"/>
  <c r="D78" i="149"/>
  <c r="D75" i="149"/>
  <c r="D70" i="149"/>
  <c r="D89" i="149" s="1"/>
  <c r="D66" i="149"/>
  <c r="D60" i="149"/>
  <c r="D55" i="149"/>
  <c r="D49" i="149"/>
  <c r="D37" i="149"/>
  <c r="D29" i="149"/>
  <c r="D22" i="149"/>
  <c r="D15" i="149"/>
  <c r="D65" i="149" s="1"/>
  <c r="D90" i="149" s="1"/>
  <c r="D8" i="149"/>
  <c r="D146" i="150"/>
  <c r="D140" i="150"/>
  <c r="D133" i="150"/>
  <c r="D129" i="150"/>
  <c r="D154" i="150" s="1"/>
  <c r="D155" i="150" s="1"/>
  <c r="D114" i="150"/>
  <c r="D93" i="150"/>
  <c r="D128" i="150" s="1"/>
  <c r="D82" i="150"/>
  <c r="D78" i="150"/>
  <c r="D75" i="150"/>
  <c r="D70" i="150"/>
  <c r="D89" i="150" s="1"/>
  <c r="D66" i="150"/>
  <c r="D60" i="150"/>
  <c r="D55" i="150"/>
  <c r="D49" i="150"/>
  <c r="D37" i="150"/>
  <c r="D29" i="150"/>
  <c r="D22" i="150"/>
  <c r="D15" i="150"/>
  <c r="D8" i="150"/>
  <c r="D146" i="153"/>
  <c r="D140" i="153"/>
  <c r="D133" i="153"/>
  <c r="D129" i="153"/>
  <c r="D114" i="153"/>
  <c r="D82" i="153"/>
  <c r="D78" i="153"/>
  <c r="D75" i="153"/>
  <c r="D70" i="153"/>
  <c r="D89" i="153" s="1"/>
  <c r="D66" i="153"/>
  <c r="D60" i="153"/>
  <c r="D55" i="153"/>
  <c r="D49" i="153"/>
  <c r="D37" i="153"/>
  <c r="D29" i="153"/>
  <c r="D22" i="153"/>
  <c r="D15" i="153"/>
  <c r="D8" i="153"/>
  <c r="D146" i="154"/>
  <c r="D133" i="154"/>
  <c r="D129" i="154"/>
  <c r="D114" i="154"/>
  <c r="D93" i="154"/>
  <c r="D128" i="154"/>
  <c r="D82" i="154"/>
  <c r="D78" i="154"/>
  <c r="D75" i="154"/>
  <c r="D70" i="154"/>
  <c r="D66" i="154"/>
  <c r="D60" i="154"/>
  <c r="D55" i="154"/>
  <c r="D49" i="154"/>
  <c r="D37" i="154"/>
  <c r="D29" i="154"/>
  <c r="D22" i="154"/>
  <c r="D15" i="154"/>
  <c r="D65" i="154" s="1"/>
  <c r="D90" i="154" s="1"/>
  <c r="D8" i="154"/>
  <c r="D146" i="155"/>
  <c r="D140" i="155"/>
  <c r="D154" i="155" s="1"/>
  <c r="D133" i="155"/>
  <c r="D129" i="155"/>
  <c r="D114" i="155"/>
  <c r="D93" i="155"/>
  <c r="D82" i="155"/>
  <c r="D78" i="155"/>
  <c r="D75" i="155"/>
  <c r="D70" i="155"/>
  <c r="D66" i="155"/>
  <c r="D60" i="155"/>
  <c r="D55" i="155"/>
  <c r="D49" i="155"/>
  <c r="D37" i="155"/>
  <c r="D29" i="155"/>
  <c r="D22" i="155"/>
  <c r="D15" i="155"/>
  <c r="D8" i="155"/>
  <c r="D65" i="155"/>
  <c r="D146" i="156"/>
  <c r="D140" i="156"/>
  <c r="D133" i="156"/>
  <c r="D154" i="156"/>
  <c r="D129" i="156"/>
  <c r="D114" i="156"/>
  <c r="D93" i="156"/>
  <c r="D82" i="156"/>
  <c r="D78" i="156"/>
  <c r="D75" i="156"/>
  <c r="D70" i="156"/>
  <c r="D66" i="156"/>
  <c r="D89" i="156" s="1"/>
  <c r="D60" i="156"/>
  <c r="D55" i="156"/>
  <c r="D49" i="156"/>
  <c r="D37" i="156"/>
  <c r="D29" i="156"/>
  <c r="D22" i="156"/>
  <c r="D15" i="156"/>
  <c r="D8" i="156"/>
  <c r="D146" i="157"/>
  <c r="D140" i="157"/>
  <c r="D133" i="157"/>
  <c r="D154" i="157" s="1"/>
  <c r="D129" i="157"/>
  <c r="D114" i="157"/>
  <c r="D98" i="157"/>
  <c r="D82" i="157"/>
  <c r="D78" i="157"/>
  <c r="D75" i="157"/>
  <c r="D70" i="157"/>
  <c r="D66" i="157"/>
  <c r="D60" i="157"/>
  <c r="D55" i="157"/>
  <c r="D49" i="157"/>
  <c r="D37" i="157"/>
  <c r="D29" i="157"/>
  <c r="D22" i="157"/>
  <c r="D15" i="157"/>
  <c r="D8" i="157"/>
  <c r="D52" i="122"/>
  <c r="D46" i="122"/>
  <c r="D38" i="122"/>
  <c r="D31" i="122"/>
  <c r="D26" i="122"/>
  <c r="D20" i="122"/>
  <c r="D8" i="122"/>
  <c r="D34" i="118"/>
  <c r="D52" i="158"/>
  <c r="D46" i="158"/>
  <c r="D38" i="158"/>
  <c r="D31" i="158"/>
  <c r="D26" i="158"/>
  <c r="D20" i="158"/>
  <c r="D8" i="158"/>
  <c r="D51" i="125"/>
  <c r="D45" i="125"/>
  <c r="D57" i="125" s="1"/>
  <c r="D57" i="105" s="1"/>
  <c r="D37" i="125"/>
  <c r="D30" i="125"/>
  <c r="D30" i="105"/>
  <c r="D26" i="125"/>
  <c r="D20" i="125"/>
  <c r="D8" i="125"/>
  <c r="D8" i="105" s="1"/>
  <c r="D51" i="159"/>
  <c r="D45" i="159"/>
  <c r="D37" i="159"/>
  <c r="D37" i="105" s="1"/>
  <c r="D30" i="159"/>
  <c r="D26" i="159"/>
  <c r="D20" i="159"/>
  <c r="D36" i="159" s="1"/>
  <c r="D41" i="159" s="1"/>
  <c r="D8" i="159"/>
  <c r="D51" i="160"/>
  <c r="D45" i="160"/>
  <c r="D57" i="160" s="1"/>
  <c r="D37" i="160"/>
  <c r="D30" i="160"/>
  <c r="D26" i="160"/>
  <c r="D20" i="160"/>
  <c r="D8" i="160"/>
  <c r="D51" i="161"/>
  <c r="D57" i="161"/>
  <c r="D45" i="161"/>
  <c r="D37" i="161"/>
  <c r="D30" i="161"/>
  <c r="D26" i="161"/>
  <c r="D20" i="161"/>
  <c r="D8" i="161"/>
  <c r="D51" i="162"/>
  <c r="D45" i="162"/>
  <c r="D37" i="162"/>
  <c r="D30" i="162"/>
  <c r="D30" i="129" s="1"/>
  <c r="D26" i="162"/>
  <c r="D20" i="162"/>
  <c r="D8" i="162"/>
  <c r="D8" i="129" s="1"/>
  <c r="D51" i="163"/>
  <c r="D37" i="163"/>
  <c r="D30" i="163"/>
  <c r="D26" i="163"/>
  <c r="D26" i="129"/>
  <c r="D20" i="163"/>
  <c r="D36" i="163" s="1"/>
  <c r="D8" i="163"/>
  <c r="D51" i="166"/>
  <c r="D45" i="166"/>
  <c r="D37" i="166"/>
  <c r="D30" i="166"/>
  <c r="D26" i="166"/>
  <c r="D20" i="166"/>
  <c r="D8" i="166"/>
  <c r="D36" i="166"/>
  <c r="D41" i="166" s="1"/>
  <c r="D40" i="129"/>
  <c r="D51" i="164"/>
  <c r="D45" i="164"/>
  <c r="D57" i="164" s="1"/>
  <c r="D37" i="164"/>
  <c r="D37" i="129"/>
  <c r="D30" i="164"/>
  <c r="D26" i="164"/>
  <c r="D20" i="164"/>
  <c r="D8" i="164"/>
  <c r="C1" i="164"/>
  <c r="C1" i="166"/>
  <c r="C1" i="163"/>
  <c r="C1" i="162"/>
  <c r="C1" i="161"/>
  <c r="C1" i="160"/>
  <c r="C1" i="159"/>
  <c r="C1" i="125"/>
  <c r="C1" i="158"/>
  <c r="C1" i="122"/>
  <c r="C1" i="157"/>
  <c r="C1" i="156"/>
  <c r="C1" i="155"/>
  <c r="C1" i="154"/>
  <c r="C1" i="153"/>
  <c r="C1" i="150"/>
  <c r="C1" i="149"/>
  <c r="C1" i="147"/>
  <c r="C1" i="146"/>
  <c r="C1" i="145"/>
  <c r="C1" i="144"/>
  <c r="C1" i="142"/>
  <c r="C1" i="141"/>
  <c r="C1" i="139"/>
  <c r="C1" i="138"/>
  <c r="C1" i="137"/>
  <c r="C1" i="136"/>
  <c r="C1" i="135"/>
  <c r="C1" i="134"/>
  <c r="C1" i="133"/>
  <c r="C1" i="132"/>
  <c r="C1" i="130"/>
  <c r="C1" i="121"/>
  <c r="C1" i="129"/>
  <c r="C1" i="105"/>
  <c r="C1" i="79"/>
  <c r="C1" i="3"/>
  <c r="N1" i="61"/>
  <c r="N1" i="73"/>
  <c r="O22" i="24"/>
  <c r="O20" i="24"/>
  <c r="O18" i="24"/>
  <c r="O9" i="24"/>
  <c r="F14" i="63"/>
  <c r="F7" i="64"/>
  <c r="F8" i="64"/>
  <c r="F5" i="64"/>
  <c r="F9" i="64" s="1"/>
  <c r="B21" i="63"/>
  <c r="C116" i="1"/>
  <c r="E116" i="87"/>
  <c r="N21" i="24"/>
  <c r="N25" i="24" s="1"/>
  <c r="D9" i="66"/>
  <c r="D98" i="87"/>
  <c r="D93" i="87"/>
  <c r="D129" i="87"/>
  <c r="D119" i="87"/>
  <c r="D114" i="87" s="1"/>
  <c r="C145" i="87"/>
  <c r="C140" i="87"/>
  <c r="C153" i="87"/>
  <c r="C133" i="87"/>
  <c r="C129" i="87"/>
  <c r="C114" i="87"/>
  <c r="C93" i="87"/>
  <c r="C128" i="87" s="1"/>
  <c r="C154" i="87" s="1"/>
  <c r="D60" i="87"/>
  <c r="D45" i="87"/>
  <c r="D34" i="87" s="1"/>
  <c r="D36" i="87"/>
  <c r="D33" i="87"/>
  <c r="D17" i="87"/>
  <c r="C75" i="87"/>
  <c r="C72" i="87"/>
  <c r="C67" i="87"/>
  <c r="C63" i="87"/>
  <c r="C86" i="87" s="1"/>
  <c r="C57" i="87"/>
  <c r="C52" i="87"/>
  <c r="C46" i="87"/>
  <c r="C34" i="87"/>
  <c r="C26" i="87"/>
  <c r="C19" i="87"/>
  <c r="C12" i="87"/>
  <c r="C5" i="87"/>
  <c r="C59" i="129"/>
  <c r="C59" i="105"/>
  <c r="C98" i="137"/>
  <c r="C98" i="141"/>
  <c r="C93" i="121"/>
  <c r="C1" i="152"/>
  <c r="C1" i="165"/>
  <c r="C8" i="128"/>
  <c r="C20" i="128"/>
  <c r="C22" i="128" s="1"/>
  <c r="D8" i="128"/>
  <c r="D20" i="128"/>
  <c r="D22" i="128"/>
  <c r="E8" i="128"/>
  <c r="E20" i="128" s="1"/>
  <c r="E22" i="128" s="1"/>
  <c r="D29" i="128"/>
  <c r="D33" i="128"/>
  <c r="D35" i="128" s="1"/>
  <c r="C29" i="128"/>
  <c r="C33" i="128" s="1"/>
  <c r="C35" i="128" s="1"/>
  <c r="M14" i="24"/>
  <c r="K25" i="24"/>
  <c r="N14" i="24"/>
  <c r="O6" i="24"/>
  <c r="C98" i="157"/>
  <c r="C98" i="149"/>
  <c r="C98" i="147"/>
  <c r="C98" i="145"/>
  <c r="C111" i="145"/>
  <c r="C111" i="3" s="1"/>
  <c r="C111" i="1" s="1"/>
  <c r="E111" i="87" s="1"/>
  <c r="A12" i="75"/>
  <c r="D75" i="87"/>
  <c r="C95" i="118"/>
  <c r="C96" i="118"/>
  <c r="C94" i="118"/>
  <c r="C146" i="117"/>
  <c r="C148" i="117"/>
  <c r="C149" i="117"/>
  <c r="C150" i="117"/>
  <c r="C151" i="117"/>
  <c r="C152" i="117"/>
  <c r="C94" i="117"/>
  <c r="C95" i="117"/>
  <c r="C96" i="117"/>
  <c r="C97" i="117"/>
  <c r="C98" i="117"/>
  <c r="C99" i="117"/>
  <c r="C100" i="117"/>
  <c r="C101" i="117"/>
  <c r="C102" i="117"/>
  <c r="C103" i="117"/>
  <c r="C104" i="117"/>
  <c r="C105" i="117"/>
  <c r="C106" i="117"/>
  <c r="C107" i="117"/>
  <c r="C108" i="117"/>
  <c r="C109" i="117"/>
  <c r="C110" i="117"/>
  <c r="C111" i="117"/>
  <c r="C112" i="117"/>
  <c r="C113" i="117"/>
  <c r="C115" i="117"/>
  <c r="C116" i="117"/>
  <c r="C117" i="117"/>
  <c r="C118" i="117"/>
  <c r="C119" i="117"/>
  <c r="C120" i="117"/>
  <c r="C121" i="117"/>
  <c r="C122" i="117"/>
  <c r="C123" i="117"/>
  <c r="C124" i="117"/>
  <c r="C125" i="117"/>
  <c r="C126" i="117"/>
  <c r="C127" i="117"/>
  <c r="C6" i="117"/>
  <c r="C7" i="117"/>
  <c r="C8" i="117"/>
  <c r="C9" i="117"/>
  <c r="C10" i="117"/>
  <c r="C11" i="117"/>
  <c r="C13" i="117"/>
  <c r="C14" i="117"/>
  <c r="C15" i="117"/>
  <c r="C16" i="117"/>
  <c r="C17" i="117"/>
  <c r="C18" i="117"/>
  <c r="C20" i="117"/>
  <c r="C21" i="117"/>
  <c r="C22" i="117"/>
  <c r="C23" i="117"/>
  <c r="C24" i="117"/>
  <c r="C25" i="117"/>
  <c r="C27" i="117"/>
  <c r="C28" i="117"/>
  <c r="C29" i="117"/>
  <c r="C30" i="117"/>
  <c r="C31" i="117"/>
  <c r="C32" i="117"/>
  <c r="C33" i="117"/>
  <c r="C35" i="117"/>
  <c r="C36" i="117"/>
  <c r="C37" i="117"/>
  <c r="C38" i="117"/>
  <c r="C39" i="117"/>
  <c r="C40" i="117"/>
  <c r="C41" i="117"/>
  <c r="C42" i="117"/>
  <c r="C43" i="117"/>
  <c r="C44" i="117"/>
  <c r="C45" i="117"/>
  <c r="C47" i="117"/>
  <c r="C48" i="117"/>
  <c r="C49" i="117"/>
  <c r="C50" i="117"/>
  <c r="C51" i="117"/>
  <c r="C53" i="117"/>
  <c r="C54" i="117"/>
  <c r="C55" i="117"/>
  <c r="C56" i="117"/>
  <c r="C58" i="117"/>
  <c r="C59" i="117"/>
  <c r="C60" i="117"/>
  <c r="C61" i="117"/>
  <c r="C64" i="117"/>
  <c r="C65" i="117"/>
  <c r="C66" i="117"/>
  <c r="C68" i="117"/>
  <c r="C69" i="117"/>
  <c r="C70" i="117"/>
  <c r="C71" i="117"/>
  <c r="C73" i="117"/>
  <c r="C74" i="117"/>
  <c r="C76" i="117"/>
  <c r="C77" i="117"/>
  <c r="C78" i="117"/>
  <c r="C80" i="117"/>
  <c r="C81" i="117"/>
  <c r="C82" i="117"/>
  <c r="C83" i="117"/>
  <c r="C84" i="117"/>
  <c r="C85" i="117"/>
  <c r="C85" i="1" s="1"/>
  <c r="E85" i="87" s="1"/>
  <c r="C99" i="1"/>
  <c r="E99" i="87"/>
  <c r="C104" i="1"/>
  <c r="E104" i="87"/>
  <c r="C106" i="1"/>
  <c r="E106" i="87"/>
  <c r="C107" i="1"/>
  <c r="E107" i="87"/>
  <c r="C110" i="1"/>
  <c r="E110" i="87"/>
  <c r="C130" i="1"/>
  <c r="I21" i="61"/>
  <c r="I30" i="61"/>
  <c r="C131" i="1"/>
  <c r="E131" i="87" s="1"/>
  <c r="C134" i="1"/>
  <c r="E134" i="87" s="1"/>
  <c r="C142" i="1"/>
  <c r="C147" i="1"/>
  <c r="E147" i="87"/>
  <c r="C15" i="1"/>
  <c r="E15" i="87"/>
  <c r="C20" i="1"/>
  <c r="E20" i="87"/>
  <c r="C21" i="1"/>
  <c r="E21" i="87"/>
  <c r="C27" i="1"/>
  <c r="E27" i="87"/>
  <c r="C29" i="1"/>
  <c r="E29" i="87"/>
  <c r="C30" i="1"/>
  <c r="E30" i="87"/>
  <c r="C53" i="1"/>
  <c r="E53" i="87"/>
  <c r="C54" i="1"/>
  <c r="E54" i="87"/>
  <c r="C55" i="1"/>
  <c r="C58" i="1"/>
  <c r="E58" i="87" s="1"/>
  <c r="C65" i="1"/>
  <c r="E65" i="87" s="1"/>
  <c r="C69" i="1"/>
  <c r="E69" i="87" s="1"/>
  <c r="C70" i="1"/>
  <c r="E70" i="87"/>
  <c r="C71" i="1"/>
  <c r="E71" i="87" s="1"/>
  <c r="C80" i="1"/>
  <c r="E80" i="87"/>
  <c r="C81" i="1"/>
  <c r="E81" i="87" s="1"/>
  <c r="C47" i="79"/>
  <c r="C48" i="79"/>
  <c r="C49" i="79"/>
  <c r="C50" i="79"/>
  <c r="C51" i="79"/>
  <c r="C53" i="79"/>
  <c r="C54" i="79"/>
  <c r="C55" i="79"/>
  <c r="C56" i="79"/>
  <c r="C57" i="79"/>
  <c r="C9" i="79"/>
  <c r="C10" i="79"/>
  <c r="C11" i="79"/>
  <c r="C12" i="79"/>
  <c r="C13" i="79"/>
  <c r="C14" i="79"/>
  <c r="C15" i="79"/>
  <c r="C16" i="79"/>
  <c r="C17" i="79"/>
  <c r="C18" i="79"/>
  <c r="C19" i="79"/>
  <c r="C21" i="79"/>
  <c r="C22" i="79"/>
  <c r="C23" i="79"/>
  <c r="C24" i="79"/>
  <c r="C25" i="79"/>
  <c r="C27" i="79"/>
  <c r="C28" i="79"/>
  <c r="C29" i="79"/>
  <c r="C30" i="79"/>
  <c r="C32" i="79"/>
  <c r="C33" i="79"/>
  <c r="C34" i="79"/>
  <c r="C35" i="79"/>
  <c r="C36" i="79"/>
  <c r="C39" i="79"/>
  <c r="C40" i="79"/>
  <c r="C41" i="79"/>
  <c r="C46" i="129"/>
  <c r="C47" i="129"/>
  <c r="C48" i="129"/>
  <c r="C49" i="129"/>
  <c r="C50" i="129"/>
  <c r="C52" i="129"/>
  <c r="C53" i="129"/>
  <c r="C54" i="129"/>
  <c r="C55" i="129"/>
  <c r="C56" i="129"/>
  <c r="C9" i="129"/>
  <c r="C10" i="129"/>
  <c r="C11" i="129"/>
  <c r="C12" i="129"/>
  <c r="C13" i="129"/>
  <c r="C14" i="129"/>
  <c r="C15" i="129"/>
  <c r="C16" i="129"/>
  <c r="C17" i="129"/>
  <c r="C18" i="129"/>
  <c r="C19" i="129"/>
  <c r="C21" i="129"/>
  <c r="C22" i="129"/>
  <c r="C23" i="129"/>
  <c r="C24" i="129"/>
  <c r="C25" i="129"/>
  <c r="C27" i="129"/>
  <c r="C28" i="129"/>
  <c r="C29" i="129"/>
  <c r="C31" i="129"/>
  <c r="C32" i="129"/>
  <c r="C33" i="129"/>
  <c r="C34" i="129"/>
  <c r="C35" i="129"/>
  <c r="C38" i="129"/>
  <c r="C39" i="129"/>
  <c r="C40" i="129"/>
  <c r="C51" i="166"/>
  <c r="C45" i="166"/>
  <c r="C37" i="166"/>
  <c r="C30" i="166"/>
  <c r="C26" i="166"/>
  <c r="C20" i="166"/>
  <c r="C36" i="166" s="1"/>
  <c r="C41" i="166" s="1"/>
  <c r="C8" i="166"/>
  <c r="C52" i="165"/>
  <c r="C46" i="165"/>
  <c r="C58" i="165"/>
  <c r="C38" i="165"/>
  <c r="C31" i="165"/>
  <c r="C26" i="165"/>
  <c r="C20" i="165"/>
  <c r="C8" i="165"/>
  <c r="C3" i="87"/>
  <c r="C91" i="87" s="1"/>
  <c r="D5" i="87"/>
  <c r="E121" i="87"/>
  <c r="E122" i="87"/>
  <c r="E123" i="87"/>
  <c r="E124" i="87"/>
  <c r="E143" i="87"/>
  <c r="E144" i="87"/>
  <c r="E151" i="87"/>
  <c r="E152" i="87"/>
  <c r="C153" i="118"/>
  <c r="C119" i="118"/>
  <c r="C117" i="118"/>
  <c r="C115" i="118"/>
  <c r="C97" i="118"/>
  <c r="C98" i="118"/>
  <c r="C74" i="118"/>
  <c r="C73" i="118"/>
  <c r="C72" i="118" s="1"/>
  <c r="C57" i="118"/>
  <c r="C52" i="118"/>
  <c r="C47" i="118"/>
  <c r="C48" i="118"/>
  <c r="C49" i="118"/>
  <c r="C26" i="118"/>
  <c r="C24" i="118"/>
  <c r="C22" i="118"/>
  <c r="C20" i="118"/>
  <c r="C17" i="118"/>
  <c r="C15" i="118"/>
  <c r="C13" i="118"/>
  <c r="C35" i="118"/>
  <c r="C36" i="118"/>
  <c r="C37" i="118"/>
  <c r="C38" i="118"/>
  <c r="C39" i="118"/>
  <c r="C40" i="118"/>
  <c r="C41" i="118"/>
  <c r="C42" i="118"/>
  <c r="C43" i="118"/>
  <c r="C44" i="118"/>
  <c r="C45" i="118"/>
  <c r="C60" i="129"/>
  <c r="C60" i="105"/>
  <c r="C46" i="105"/>
  <c r="C47" i="105"/>
  <c r="C48" i="105"/>
  <c r="C49" i="105"/>
  <c r="C50" i="105"/>
  <c r="C52" i="105"/>
  <c r="C115" i="116" s="1"/>
  <c r="C53" i="105"/>
  <c r="C54" i="105"/>
  <c r="C55" i="105"/>
  <c r="C56" i="105"/>
  <c r="C9" i="105"/>
  <c r="C10" i="105"/>
  <c r="C36" i="1"/>
  <c r="E36" i="87" s="1"/>
  <c r="C11" i="105"/>
  <c r="C12" i="105"/>
  <c r="C13" i="105"/>
  <c r="C39" i="1" s="1"/>
  <c r="E39" i="87" s="1"/>
  <c r="C14" i="105"/>
  <c r="C15" i="105"/>
  <c r="C16" i="105"/>
  <c r="C17" i="105"/>
  <c r="C18" i="105"/>
  <c r="C19" i="105"/>
  <c r="C21" i="105"/>
  <c r="C22" i="105"/>
  <c r="C23" i="105"/>
  <c r="C24" i="105"/>
  <c r="C25" i="105"/>
  <c r="C27" i="105"/>
  <c r="C28" i="105"/>
  <c r="C29" i="105"/>
  <c r="C31" i="105"/>
  <c r="C32" i="105"/>
  <c r="C33" i="105"/>
  <c r="C34" i="105"/>
  <c r="C35" i="105"/>
  <c r="C38" i="105"/>
  <c r="C73" i="116"/>
  <c r="C72" i="116" s="1"/>
  <c r="C86" i="116" s="1"/>
  <c r="C39" i="105"/>
  <c r="C40" i="105"/>
  <c r="C61" i="79"/>
  <c r="C60" i="79"/>
  <c r="C51" i="164"/>
  <c r="C57" i="164"/>
  <c r="C45" i="164"/>
  <c r="C37" i="164"/>
  <c r="C30" i="164"/>
  <c r="C26" i="164"/>
  <c r="C20" i="164"/>
  <c r="C8" i="164"/>
  <c r="C51" i="163"/>
  <c r="C45" i="163"/>
  <c r="C57" i="163" s="1"/>
  <c r="C37" i="163"/>
  <c r="C30" i="163"/>
  <c r="C26" i="163"/>
  <c r="C20" i="163"/>
  <c r="C36" i="163" s="1"/>
  <c r="C41" i="163" s="1"/>
  <c r="C8" i="163"/>
  <c r="C51" i="162"/>
  <c r="C45" i="162"/>
  <c r="C37" i="162"/>
  <c r="C30" i="162"/>
  <c r="C26" i="162"/>
  <c r="C26" i="129"/>
  <c r="C20" i="162"/>
  <c r="C8" i="162"/>
  <c r="C51" i="161"/>
  <c r="C45" i="161"/>
  <c r="C57" i="161" s="1"/>
  <c r="C37" i="161"/>
  <c r="C30" i="161"/>
  <c r="C26" i="161"/>
  <c r="C20" i="161"/>
  <c r="C8" i="161"/>
  <c r="C36" i="161" s="1"/>
  <c r="C41" i="161" s="1"/>
  <c r="C51" i="160"/>
  <c r="C57" i="160" s="1"/>
  <c r="C57" i="105" s="1"/>
  <c r="C45" i="160"/>
  <c r="C37" i="160"/>
  <c r="C30" i="160"/>
  <c r="C26" i="160"/>
  <c r="C20" i="160"/>
  <c r="C8" i="160"/>
  <c r="C51" i="159"/>
  <c r="C45" i="159"/>
  <c r="C37" i="159"/>
  <c r="C30" i="159"/>
  <c r="C26" i="159"/>
  <c r="C20" i="159"/>
  <c r="C8" i="159"/>
  <c r="C36" i="159" s="1"/>
  <c r="C41" i="159" s="1"/>
  <c r="C52" i="158"/>
  <c r="C46" i="158"/>
  <c r="C58" i="158" s="1"/>
  <c r="C154" i="118" s="1"/>
  <c r="C38" i="158"/>
  <c r="C31" i="158"/>
  <c r="C26" i="158"/>
  <c r="C20" i="158"/>
  <c r="C37" i="158" s="1"/>
  <c r="C8" i="158"/>
  <c r="C146" i="157"/>
  <c r="C140" i="157"/>
  <c r="C133" i="157"/>
  <c r="C129" i="157"/>
  <c r="C114" i="157"/>
  <c r="C93" i="157"/>
  <c r="C128" i="157" s="1"/>
  <c r="C155" i="157" s="1"/>
  <c r="C82" i="157"/>
  <c r="C78" i="157"/>
  <c r="C75" i="157"/>
  <c r="C70" i="157"/>
  <c r="C66" i="157"/>
  <c r="C89" i="157" s="1"/>
  <c r="C60" i="157"/>
  <c r="C55" i="157"/>
  <c r="C49" i="157"/>
  <c r="C37" i="157"/>
  <c r="C29" i="157"/>
  <c r="C22" i="157"/>
  <c r="C15" i="157"/>
  <c r="C8" i="157"/>
  <c r="C65" i="157" s="1"/>
  <c r="C146" i="156"/>
  <c r="C140" i="156"/>
  <c r="C133" i="156"/>
  <c r="C129" i="156"/>
  <c r="C114" i="156"/>
  <c r="C93" i="156"/>
  <c r="C128" i="156" s="1"/>
  <c r="C82" i="156"/>
  <c r="C78" i="156"/>
  <c r="C75" i="156"/>
  <c r="C70" i="156"/>
  <c r="C66" i="156"/>
  <c r="C89" i="156"/>
  <c r="C60" i="156"/>
  <c r="C55" i="156"/>
  <c r="C49" i="156"/>
  <c r="C37" i="156"/>
  <c r="C29" i="156"/>
  <c r="C22" i="156"/>
  <c r="C15" i="156"/>
  <c r="C65" i="156"/>
  <c r="C90" i="156" s="1"/>
  <c r="C8" i="156"/>
  <c r="C146" i="155"/>
  <c r="C140" i="155"/>
  <c r="C133" i="155"/>
  <c r="C129" i="155"/>
  <c r="C114" i="155"/>
  <c r="C93" i="155"/>
  <c r="C82" i="155"/>
  <c r="C78" i="155"/>
  <c r="C75" i="155"/>
  <c r="C70" i="155"/>
  <c r="C89" i="155"/>
  <c r="C66" i="155"/>
  <c r="C60" i="155"/>
  <c r="C55" i="155"/>
  <c r="C49" i="155"/>
  <c r="C37" i="155"/>
  <c r="C29" i="155"/>
  <c r="C22" i="155"/>
  <c r="C65" i="155"/>
  <c r="C90" i="155" s="1"/>
  <c r="C15" i="155"/>
  <c r="C8" i="155"/>
  <c r="C146" i="154"/>
  <c r="C140" i="154"/>
  <c r="C133" i="154"/>
  <c r="C129" i="154"/>
  <c r="C114" i="154"/>
  <c r="C93" i="154"/>
  <c r="C128" i="154" s="1"/>
  <c r="C155" i="154" s="1"/>
  <c r="C82" i="154"/>
  <c r="C78" i="154"/>
  <c r="C75" i="154"/>
  <c r="C70" i="154"/>
  <c r="C66" i="154"/>
  <c r="C89" i="154"/>
  <c r="C60" i="154"/>
  <c r="C55" i="154"/>
  <c r="C49" i="154"/>
  <c r="C37" i="154"/>
  <c r="C29" i="154"/>
  <c r="C22" i="154"/>
  <c r="C15" i="154"/>
  <c r="C8" i="154"/>
  <c r="C65" i="154" s="1"/>
  <c r="C90" i="154" s="1"/>
  <c r="C146" i="153"/>
  <c r="C140" i="153"/>
  <c r="C133" i="153"/>
  <c r="C129" i="153"/>
  <c r="C114" i="153"/>
  <c r="C93" i="153"/>
  <c r="C128" i="153" s="1"/>
  <c r="C82" i="153"/>
  <c r="C78" i="153"/>
  <c r="C75" i="153"/>
  <c r="C70" i="153"/>
  <c r="C66" i="153"/>
  <c r="C60" i="153"/>
  <c r="C55" i="153"/>
  <c r="C49" i="153"/>
  <c r="C37" i="153"/>
  <c r="C29" i="153"/>
  <c r="C22" i="153"/>
  <c r="C15" i="153"/>
  <c r="C8" i="153"/>
  <c r="C146" i="152"/>
  <c r="C140" i="152"/>
  <c r="C133" i="152"/>
  <c r="C129" i="152"/>
  <c r="C114" i="152"/>
  <c r="C128" i="152"/>
  <c r="C93" i="152"/>
  <c r="C82" i="152"/>
  <c r="C78" i="152"/>
  <c r="C75" i="152"/>
  <c r="C70" i="152"/>
  <c r="C66" i="152"/>
  <c r="C60" i="152"/>
  <c r="C55" i="152"/>
  <c r="C49" i="152"/>
  <c r="C37" i="152"/>
  <c r="C29" i="152"/>
  <c r="C22" i="152"/>
  <c r="C15" i="152"/>
  <c r="C8" i="152"/>
  <c r="C146" i="150"/>
  <c r="C140" i="150"/>
  <c r="C133" i="150"/>
  <c r="C129" i="150"/>
  <c r="C154" i="150" s="1"/>
  <c r="C114" i="150"/>
  <c r="C93" i="150"/>
  <c r="C128" i="150" s="1"/>
  <c r="C82" i="150"/>
  <c r="C78" i="150"/>
  <c r="C75" i="150"/>
  <c r="C70" i="150"/>
  <c r="C66" i="150"/>
  <c r="C60" i="150"/>
  <c r="C55" i="150"/>
  <c r="C49" i="150"/>
  <c r="C37" i="150"/>
  <c r="C29" i="150"/>
  <c r="C22" i="150"/>
  <c r="C15" i="150"/>
  <c r="C8" i="150"/>
  <c r="C146" i="149"/>
  <c r="C140" i="149"/>
  <c r="C133" i="149"/>
  <c r="C129" i="149"/>
  <c r="C154" i="149"/>
  <c r="C114" i="149"/>
  <c r="C93" i="149"/>
  <c r="C128" i="149" s="1"/>
  <c r="C82" i="149"/>
  <c r="C78" i="149"/>
  <c r="C75" i="149"/>
  <c r="C70" i="149"/>
  <c r="C66" i="149"/>
  <c r="C60" i="149"/>
  <c r="C55" i="149"/>
  <c r="C49" i="149"/>
  <c r="C37" i="149"/>
  <c r="C29" i="149"/>
  <c r="C22" i="149"/>
  <c r="C15" i="149"/>
  <c r="C8" i="149"/>
  <c r="C146" i="148"/>
  <c r="C140" i="148"/>
  <c r="C133" i="148"/>
  <c r="C129" i="148"/>
  <c r="C114" i="148"/>
  <c r="C128" i="148" s="1"/>
  <c r="C93" i="148"/>
  <c r="C82" i="148"/>
  <c r="C78" i="148"/>
  <c r="C75" i="148"/>
  <c r="C70" i="148"/>
  <c r="C66" i="148"/>
  <c r="C89" i="148" s="1"/>
  <c r="C60" i="148"/>
  <c r="C55" i="148"/>
  <c r="C49" i="148"/>
  <c r="C37" i="148"/>
  <c r="C29" i="148"/>
  <c r="C22" i="148"/>
  <c r="C15" i="148"/>
  <c r="C8" i="148"/>
  <c r="C65" i="148" s="1"/>
  <c r="C90" i="148" s="1"/>
  <c r="C146" i="147"/>
  <c r="C140" i="147"/>
  <c r="C133" i="147"/>
  <c r="C129" i="147"/>
  <c r="C154" i="147" s="1"/>
  <c r="C114" i="147"/>
  <c r="C82" i="147"/>
  <c r="C78" i="147"/>
  <c r="C75" i="147"/>
  <c r="C70" i="147"/>
  <c r="C66" i="147"/>
  <c r="C60" i="147"/>
  <c r="C55" i="147"/>
  <c r="C49" i="147"/>
  <c r="C37" i="147"/>
  <c r="C29" i="147"/>
  <c r="C22" i="147"/>
  <c r="C15" i="147"/>
  <c r="C8" i="147"/>
  <c r="C146" i="146"/>
  <c r="C140" i="146"/>
  <c r="C133" i="146"/>
  <c r="C129" i="146"/>
  <c r="C114" i="146"/>
  <c r="C93" i="146"/>
  <c r="C128" i="146" s="1"/>
  <c r="C155" i="146" s="1"/>
  <c r="C82" i="146"/>
  <c r="C78" i="146"/>
  <c r="C75" i="146"/>
  <c r="C70" i="146"/>
  <c r="C66" i="146"/>
  <c r="C60" i="146"/>
  <c r="C55" i="146"/>
  <c r="C49" i="146"/>
  <c r="C37" i="146"/>
  <c r="C29" i="146"/>
  <c r="C22" i="146"/>
  <c r="C15" i="146"/>
  <c r="C8" i="146"/>
  <c r="C65" i="146" s="1"/>
  <c r="C146" i="145"/>
  <c r="C140" i="145"/>
  <c r="C133" i="145"/>
  <c r="C129" i="145"/>
  <c r="C114" i="145"/>
  <c r="C82" i="145"/>
  <c r="C78" i="145"/>
  <c r="C75" i="145"/>
  <c r="C70" i="145"/>
  <c r="C66" i="145"/>
  <c r="C60" i="145"/>
  <c r="C55" i="145"/>
  <c r="C49" i="145"/>
  <c r="C37" i="145"/>
  <c r="C29" i="145"/>
  <c r="C22" i="145"/>
  <c r="C15" i="145"/>
  <c r="C8" i="145"/>
  <c r="C146" i="144"/>
  <c r="C140" i="144"/>
  <c r="C133" i="144"/>
  <c r="C154" i="144"/>
  <c r="C129" i="144"/>
  <c r="C114" i="144"/>
  <c r="C128" i="144" s="1"/>
  <c r="C93" i="144"/>
  <c r="C82" i="144"/>
  <c r="C78" i="144"/>
  <c r="C75" i="144"/>
  <c r="C70" i="144"/>
  <c r="C89" i="144"/>
  <c r="C66" i="144"/>
  <c r="C60" i="144"/>
  <c r="C55" i="144"/>
  <c r="C49" i="144"/>
  <c r="C37" i="144"/>
  <c r="C29" i="144"/>
  <c r="C22" i="144"/>
  <c r="C65" i="144"/>
  <c r="C90" i="144" s="1"/>
  <c r="C15" i="144"/>
  <c r="C8" i="144"/>
  <c r="C146" i="142"/>
  <c r="C140" i="142"/>
  <c r="C133" i="142"/>
  <c r="C129" i="142"/>
  <c r="C114" i="142"/>
  <c r="C93" i="142"/>
  <c r="C128" i="142" s="1"/>
  <c r="C155" i="142" s="1"/>
  <c r="C82" i="142"/>
  <c r="C78" i="142"/>
  <c r="C75" i="142"/>
  <c r="C70" i="142"/>
  <c r="C66" i="142"/>
  <c r="C60" i="142"/>
  <c r="C55" i="142"/>
  <c r="C49" i="142"/>
  <c r="C37" i="142"/>
  <c r="C29" i="142"/>
  <c r="C22" i="142"/>
  <c r="C15" i="142"/>
  <c r="C8" i="142"/>
  <c r="C65" i="142"/>
  <c r="C146" i="141"/>
  <c r="C140" i="141"/>
  <c r="C133" i="141"/>
  <c r="C129" i="141"/>
  <c r="C154" i="141" s="1"/>
  <c r="C114" i="141"/>
  <c r="C93" i="141"/>
  <c r="C128" i="141" s="1"/>
  <c r="C82" i="141"/>
  <c r="C78" i="141"/>
  <c r="C75" i="141"/>
  <c r="C70" i="141"/>
  <c r="C66" i="141"/>
  <c r="C60" i="141"/>
  <c r="C55" i="141"/>
  <c r="C49" i="141"/>
  <c r="C37" i="141"/>
  <c r="C29" i="141"/>
  <c r="C22" i="141"/>
  <c r="C65" i="141" s="1"/>
  <c r="C15" i="141"/>
  <c r="C8" i="141"/>
  <c r="C146" i="139"/>
  <c r="C140" i="139"/>
  <c r="C133" i="139"/>
  <c r="C129" i="139"/>
  <c r="C114" i="139"/>
  <c r="C128" i="139" s="1"/>
  <c r="C155" i="139" s="1"/>
  <c r="C93" i="139"/>
  <c r="C82" i="139"/>
  <c r="C78" i="139"/>
  <c r="C75" i="139"/>
  <c r="C70" i="139"/>
  <c r="C66" i="139"/>
  <c r="C89" i="139"/>
  <c r="C60" i="139"/>
  <c r="C55" i="139"/>
  <c r="C49" i="139"/>
  <c r="C37" i="139"/>
  <c r="C29" i="139"/>
  <c r="C22" i="139"/>
  <c r="C15" i="139"/>
  <c r="C8" i="139"/>
  <c r="C65" i="139" s="1"/>
  <c r="C90" i="139" s="1"/>
  <c r="C146" i="138"/>
  <c r="C140" i="138"/>
  <c r="C133" i="138"/>
  <c r="C154" i="138" s="1"/>
  <c r="C129" i="138"/>
  <c r="C114" i="138"/>
  <c r="C128" i="138" s="1"/>
  <c r="C155" i="138" s="1"/>
  <c r="C93" i="138"/>
  <c r="C82" i="138"/>
  <c r="C78" i="138"/>
  <c r="C75" i="138"/>
  <c r="C70" i="138"/>
  <c r="C66" i="138"/>
  <c r="C89" i="138"/>
  <c r="C60" i="138"/>
  <c r="C55" i="138"/>
  <c r="C49" i="138"/>
  <c r="C37" i="138"/>
  <c r="C29" i="138"/>
  <c r="C22" i="138"/>
  <c r="C15" i="138"/>
  <c r="C65" i="138"/>
  <c r="C90" i="138" s="1"/>
  <c r="C8" i="138"/>
  <c r="C146" i="137"/>
  <c r="C140" i="137"/>
  <c r="C133" i="137"/>
  <c r="C129" i="137"/>
  <c r="C154" i="137" s="1"/>
  <c r="C114" i="137"/>
  <c r="C128" i="137" s="1"/>
  <c r="C155" i="137" s="1"/>
  <c r="C93" i="137"/>
  <c r="C82" i="137"/>
  <c r="C78" i="137"/>
  <c r="C75" i="137"/>
  <c r="C70" i="137"/>
  <c r="C66" i="137"/>
  <c r="C89" i="137" s="1"/>
  <c r="C60" i="137"/>
  <c r="C55" i="137"/>
  <c r="C49" i="137"/>
  <c r="C37" i="137"/>
  <c r="C29" i="137"/>
  <c r="C22" i="137"/>
  <c r="C15" i="137"/>
  <c r="C8" i="137"/>
  <c r="C146" i="136"/>
  <c r="C140" i="136"/>
  <c r="C133" i="136"/>
  <c r="C129" i="136"/>
  <c r="C154" i="136" s="1"/>
  <c r="C114" i="136"/>
  <c r="C93" i="136"/>
  <c r="C82" i="136"/>
  <c r="C78" i="136"/>
  <c r="C75" i="136"/>
  <c r="C70" i="136"/>
  <c r="C66" i="136"/>
  <c r="C60" i="136"/>
  <c r="C55" i="136"/>
  <c r="C49" i="136"/>
  <c r="C37" i="136"/>
  <c r="C29" i="136"/>
  <c r="C22" i="136"/>
  <c r="C15" i="136"/>
  <c r="C8" i="136"/>
  <c r="C146" i="135"/>
  <c r="C140" i="135"/>
  <c r="C133" i="135"/>
  <c r="C154" i="135" s="1"/>
  <c r="C129" i="135"/>
  <c r="C114" i="135"/>
  <c r="C128" i="135"/>
  <c r="C93" i="135"/>
  <c r="C82" i="135"/>
  <c r="C78" i="135"/>
  <c r="C75" i="135"/>
  <c r="C70" i="135"/>
  <c r="C66" i="135"/>
  <c r="C60" i="135"/>
  <c r="C55" i="135"/>
  <c r="C49" i="135"/>
  <c r="C37" i="135"/>
  <c r="C29" i="135"/>
  <c r="C22" i="135"/>
  <c r="C15" i="135"/>
  <c r="C8" i="135"/>
  <c r="C146" i="134"/>
  <c r="C140" i="134"/>
  <c r="C140" i="3" s="1"/>
  <c r="C133" i="134"/>
  <c r="C129" i="134"/>
  <c r="C154" i="134" s="1"/>
  <c r="C114" i="134"/>
  <c r="C93" i="134"/>
  <c r="C128" i="134" s="1"/>
  <c r="C155" i="134" s="1"/>
  <c r="C82" i="134"/>
  <c r="C78" i="134"/>
  <c r="C75" i="134"/>
  <c r="C70" i="134"/>
  <c r="C66" i="134"/>
  <c r="C60" i="134"/>
  <c r="C55" i="134"/>
  <c r="C49" i="134"/>
  <c r="C37" i="134"/>
  <c r="C29" i="134"/>
  <c r="C22" i="134"/>
  <c r="C15" i="134"/>
  <c r="C65" i="134"/>
  <c r="C90" i="134" s="1"/>
  <c r="C8" i="134"/>
  <c r="C146" i="133"/>
  <c r="C140" i="133"/>
  <c r="C133" i="133"/>
  <c r="C129" i="133"/>
  <c r="C114" i="133"/>
  <c r="C93" i="133"/>
  <c r="C128" i="133" s="1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65" i="133" s="1"/>
  <c r="C90" i="133" s="1"/>
  <c r="C8" i="133"/>
  <c r="C146" i="132"/>
  <c r="C140" i="132"/>
  <c r="C133" i="132"/>
  <c r="C129" i="132"/>
  <c r="C114" i="132"/>
  <c r="C93" i="132"/>
  <c r="C128" i="132"/>
  <c r="C82" i="132"/>
  <c r="C78" i="132"/>
  <c r="C75" i="132"/>
  <c r="C70" i="132"/>
  <c r="C66" i="132"/>
  <c r="C60" i="132"/>
  <c r="C55" i="132"/>
  <c r="C49" i="132"/>
  <c r="C49" i="3" s="1"/>
  <c r="C37" i="132"/>
  <c r="C29" i="132"/>
  <c r="C22" i="132"/>
  <c r="C15" i="132"/>
  <c r="C8" i="132"/>
  <c r="C146" i="130"/>
  <c r="C146" i="116" s="1"/>
  <c r="C140" i="130"/>
  <c r="C133" i="130"/>
  <c r="C133" i="116" s="1"/>
  <c r="C129" i="130"/>
  <c r="C114" i="130"/>
  <c r="C93" i="130"/>
  <c r="C82" i="130"/>
  <c r="C78" i="130"/>
  <c r="C75" i="116" s="1"/>
  <c r="C75" i="130"/>
  <c r="C75" i="3" s="1"/>
  <c r="C70" i="130"/>
  <c r="C66" i="130"/>
  <c r="C63" i="116" s="1"/>
  <c r="C60" i="130"/>
  <c r="C55" i="130"/>
  <c r="C49" i="130"/>
  <c r="C37" i="130"/>
  <c r="C29" i="130"/>
  <c r="C26" i="116" s="1"/>
  <c r="C22" i="130"/>
  <c r="C15" i="130"/>
  <c r="C8" i="130"/>
  <c r="C5" i="116" s="1"/>
  <c r="C18" i="61"/>
  <c r="D26" i="87"/>
  <c r="C29" i="121"/>
  <c r="C26" i="117"/>
  <c r="F3" i="64"/>
  <c r="C3" i="1"/>
  <c r="C5" i="154" s="1"/>
  <c r="C146" i="121"/>
  <c r="C145" i="117" s="1"/>
  <c r="C140" i="121"/>
  <c r="C140" i="117" s="1"/>
  <c r="E3" i="128"/>
  <c r="E26" i="128"/>
  <c r="C3" i="128"/>
  <c r="C26" i="128" s="1"/>
  <c r="D3" i="128"/>
  <c r="D26" i="128"/>
  <c r="E29" i="128"/>
  <c r="E33" i="128" s="1"/>
  <c r="E35" i="128" s="1"/>
  <c r="C51" i="125"/>
  <c r="C51" i="105" s="1"/>
  <c r="C45" i="125"/>
  <c r="C45" i="105" s="1"/>
  <c r="C52" i="122"/>
  <c r="C46" i="122"/>
  <c r="C46" i="79" s="1"/>
  <c r="D133" i="87"/>
  <c r="D140" i="87"/>
  <c r="D145" i="87"/>
  <c r="D12" i="87"/>
  <c r="D19" i="87"/>
  <c r="D46" i="87"/>
  <c r="D52" i="87"/>
  <c r="D57" i="87"/>
  <c r="D63" i="87"/>
  <c r="D67" i="87"/>
  <c r="D72" i="87"/>
  <c r="C37" i="125"/>
  <c r="C37" i="105" s="1"/>
  <c r="C30" i="125"/>
  <c r="C30" i="105" s="1"/>
  <c r="C26" i="125"/>
  <c r="C20" i="125"/>
  <c r="C20" i="105" s="1"/>
  <c r="C8" i="125"/>
  <c r="C38" i="122"/>
  <c r="C38" i="79" s="1"/>
  <c r="C31" i="122"/>
  <c r="C26" i="122"/>
  <c r="C20" i="122"/>
  <c r="C12" i="118" s="1"/>
  <c r="C8" i="122"/>
  <c r="C133" i="121"/>
  <c r="C133" i="117" s="1"/>
  <c r="C129" i="121"/>
  <c r="C129" i="117" s="1"/>
  <c r="C114" i="121"/>
  <c r="C82" i="121"/>
  <c r="C82" i="3" s="1"/>
  <c r="C78" i="121"/>
  <c r="C75" i="121"/>
  <c r="C72" i="117"/>
  <c r="C70" i="121"/>
  <c r="C70" i="3" s="1"/>
  <c r="C67" i="117"/>
  <c r="C66" i="121"/>
  <c r="C60" i="121"/>
  <c r="C60" i="3" s="1"/>
  <c r="C55" i="121"/>
  <c r="C55" i="3" s="1"/>
  <c r="C49" i="121"/>
  <c r="C37" i="121"/>
  <c r="C37" i="3" s="1"/>
  <c r="C22" i="121"/>
  <c r="C19" i="117" s="1"/>
  <c r="C15" i="121"/>
  <c r="C12" i="117"/>
  <c r="C8" i="121"/>
  <c r="C5" i="117" s="1"/>
  <c r="C145" i="118"/>
  <c r="C140" i="118"/>
  <c r="C133" i="118"/>
  <c r="C129" i="118"/>
  <c r="C79" i="118"/>
  <c r="C75" i="118"/>
  <c r="C67" i="118"/>
  <c r="C86" i="118" s="1"/>
  <c r="C63" i="118"/>
  <c r="C5" i="118"/>
  <c r="C3" i="118"/>
  <c r="C91" i="118"/>
  <c r="C3" i="117"/>
  <c r="C91" i="117"/>
  <c r="C3" i="116"/>
  <c r="C91" i="116"/>
  <c r="A1" i="70"/>
  <c r="A1" i="24"/>
  <c r="H4" i="66"/>
  <c r="G4" i="66"/>
  <c r="F4" i="66"/>
  <c r="E4" i="66"/>
  <c r="D3" i="66"/>
  <c r="D3" i="87"/>
  <c r="D91" i="87" s="1"/>
  <c r="F3" i="63"/>
  <c r="D3" i="63"/>
  <c r="D3" i="64" s="1"/>
  <c r="C4" i="62"/>
  <c r="D4" i="62"/>
  <c r="E4" i="62"/>
  <c r="A10" i="76"/>
  <c r="A3" i="76"/>
  <c r="H16" i="66"/>
  <c r="G16" i="66"/>
  <c r="F16" i="66"/>
  <c r="E16" i="66"/>
  <c r="D16" i="66"/>
  <c r="H14" i="66"/>
  <c r="G14" i="66"/>
  <c r="F14" i="66"/>
  <c r="F18" i="66"/>
  <c r="E14" i="66"/>
  <c r="E18" i="66" s="1"/>
  <c r="D14" i="66"/>
  <c r="H12" i="66"/>
  <c r="G12" i="66"/>
  <c r="D12" i="66"/>
  <c r="I9" i="66"/>
  <c r="H6" i="66"/>
  <c r="G6" i="66"/>
  <c r="G18" i="66"/>
  <c r="F6" i="66"/>
  <c r="E6" i="66"/>
  <c r="D6" i="66"/>
  <c r="D18" i="66" s="1"/>
  <c r="C24" i="61"/>
  <c r="C30" i="61" s="1"/>
  <c r="C11" i="62"/>
  <c r="D11" i="62"/>
  <c r="E11" i="62"/>
  <c r="F8" i="62"/>
  <c r="F9" i="62"/>
  <c r="F10" i="62"/>
  <c r="F7" i="62"/>
  <c r="F6" i="62"/>
  <c r="I17" i="66"/>
  <c r="D15" i="70"/>
  <c r="I7" i="66"/>
  <c r="I8" i="66"/>
  <c r="I10" i="66"/>
  <c r="I11" i="66"/>
  <c r="I13" i="66"/>
  <c r="I15" i="66"/>
  <c r="B9" i="64"/>
  <c r="D9" i="64"/>
  <c r="E9" i="64"/>
  <c r="F6" i="63"/>
  <c r="F7" i="63"/>
  <c r="F9" i="63"/>
  <c r="F10" i="63"/>
  <c r="F11" i="63"/>
  <c r="F12" i="63"/>
  <c r="F13" i="63"/>
  <c r="F15" i="63"/>
  <c r="F16" i="63"/>
  <c r="F17" i="63"/>
  <c r="F18" i="63"/>
  <c r="F19" i="63"/>
  <c r="F20" i="63"/>
  <c r="D21" i="63"/>
  <c r="E21" i="63"/>
  <c r="O5" i="24"/>
  <c r="M25" i="24"/>
  <c r="L14" i="24"/>
  <c r="L25" i="24"/>
  <c r="K14" i="24"/>
  <c r="J14" i="24"/>
  <c r="I14" i="24"/>
  <c r="H14" i="24"/>
  <c r="G14" i="24"/>
  <c r="F14" i="24"/>
  <c r="E14" i="24"/>
  <c r="E25" i="24"/>
  <c r="C14" i="24"/>
  <c r="C25" i="24"/>
  <c r="C26" i="24" s="1"/>
  <c r="D26" i="24" s="1"/>
  <c r="E26" i="24" s="1"/>
  <c r="D25" i="24"/>
  <c r="H25" i="24"/>
  <c r="I25" i="24"/>
  <c r="J25" i="24"/>
  <c r="O24" i="24"/>
  <c r="O23" i="24"/>
  <c r="O19" i="24"/>
  <c r="O17" i="24"/>
  <c r="O13" i="24"/>
  <c r="O12" i="24"/>
  <c r="O11" i="24"/>
  <c r="O7" i="24"/>
  <c r="F2" i="64"/>
  <c r="G4" i="150"/>
  <c r="E25" i="128"/>
  <c r="I7" i="61"/>
  <c r="C26" i="79"/>
  <c r="O16" i="24"/>
  <c r="F25" i="24"/>
  <c r="F26" i="24" s="1"/>
  <c r="G26" i="24" s="1"/>
  <c r="D14" i="24"/>
  <c r="G25" i="24"/>
  <c r="C75" i="117"/>
  <c r="O8" i="24"/>
  <c r="C26" i="105"/>
  <c r="C89" i="147"/>
  <c r="C57" i="159"/>
  <c r="C128" i="136"/>
  <c r="C37" i="129"/>
  <c r="C93" i="145"/>
  <c r="C128" i="145"/>
  <c r="C128" i="130"/>
  <c r="D128" i="144"/>
  <c r="D155" i="144" s="1"/>
  <c r="D128" i="142"/>
  <c r="D45" i="105"/>
  <c r="D93" i="153"/>
  <c r="D128" i="153" s="1"/>
  <c r="D155" i="153" s="1"/>
  <c r="C46" i="117"/>
  <c r="C58" i="122"/>
  <c r="C58" i="79" s="1"/>
  <c r="C93" i="118"/>
  <c r="C154" i="130"/>
  <c r="F11" i="62"/>
  <c r="C89" i="130"/>
  <c r="C89" i="134"/>
  <c r="C89" i="150"/>
  <c r="C154" i="132"/>
  <c r="C155" i="132"/>
  <c r="C65" i="136"/>
  <c r="C89" i="145"/>
  <c r="C93" i="147"/>
  <c r="C128" i="147" s="1"/>
  <c r="C155" i="147" s="1"/>
  <c r="D65" i="147"/>
  <c r="D90" i="147"/>
  <c r="D89" i="147"/>
  <c r="C90" i="157"/>
  <c r="C19" i="118"/>
  <c r="C154" i="139"/>
  <c r="C89" i="146"/>
  <c r="C154" i="146"/>
  <c r="C65" i="153"/>
  <c r="C154" i="154"/>
  <c r="C36" i="160"/>
  <c r="C41" i="160"/>
  <c r="C8" i="129"/>
  <c r="D57" i="162"/>
  <c r="D51" i="129"/>
  <c r="D31" i="79"/>
  <c r="D89" i="157"/>
  <c r="H18" i="66"/>
  <c r="D153" i="87"/>
  <c r="C65" i="147"/>
  <c r="C90" i="147" s="1"/>
  <c r="C154" i="152"/>
  <c r="C155" i="152" s="1"/>
  <c r="C30" i="129"/>
  <c r="D89" i="146"/>
  <c r="D154" i="139"/>
  <c r="D36" i="160"/>
  <c r="D41" i="160" s="1"/>
  <c r="D26" i="105"/>
  <c r="D37" i="122"/>
  <c r="D8" i="79"/>
  <c r="D89" i="141"/>
  <c r="D89" i="138"/>
  <c r="C128" i="121"/>
  <c r="C93" i="117"/>
  <c r="D36" i="164"/>
  <c r="D41" i="164" s="1"/>
  <c r="D20" i="129"/>
  <c r="D128" i="156"/>
  <c r="D155" i="156"/>
  <c r="D65" i="142"/>
  <c r="D42" i="122"/>
  <c r="D58" i="122"/>
  <c r="D46" i="79"/>
  <c r="D93" i="157"/>
  <c r="D128" i="157"/>
  <c r="D155" i="157" s="1"/>
  <c r="D52" i="79"/>
  <c r="C89" i="121"/>
  <c r="C86" i="117" s="1"/>
  <c r="C63" i="117"/>
  <c r="D128" i="146"/>
  <c r="D65" i="141"/>
  <c r="D90" i="141"/>
  <c r="E130" i="87"/>
  <c r="C89" i="149"/>
  <c r="C20" i="79"/>
  <c r="C57" i="125"/>
  <c r="C37" i="165"/>
  <c r="C42" i="165" s="1"/>
  <c r="C8" i="79"/>
  <c r="C57" i="166"/>
  <c r="C45" i="129"/>
  <c r="D90" i="142"/>
  <c r="J2" i="73"/>
  <c r="J2" i="61"/>
  <c r="C8" i="105"/>
  <c r="D154" i="87"/>
  <c r="C89" i="133"/>
  <c r="C65" i="135"/>
  <c r="C90" i="146"/>
  <c r="C20" i="129"/>
  <c r="C36" i="162"/>
  <c r="C41" i="162" s="1"/>
  <c r="I6" i="66"/>
  <c r="I18" i="66" s="1"/>
  <c r="C52" i="117"/>
  <c r="C65" i="121"/>
  <c r="C90" i="121" s="1"/>
  <c r="C87" i="117" s="1"/>
  <c r="C5" i="156"/>
  <c r="C5" i="142"/>
  <c r="C5" i="166"/>
  <c r="C5" i="162"/>
  <c r="C5" i="149"/>
  <c r="C5" i="146"/>
  <c r="C5" i="136"/>
  <c r="C89" i="132"/>
  <c r="D62" i="87"/>
  <c r="D87" i="87" s="1"/>
  <c r="C154" i="142"/>
  <c r="C154" i="155"/>
  <c r="C155" i="144"/>
  <c r="I14" i="66"/>
  <c r="C31" i="79"/>
  <c r="C46" i="118"/>
  <c r="C52" i="79"/>
  <c r="C114" i="118"/>
  <c r="C128" i="118" s="1"/>
  <c r="C65" i="132"/>
  <c r="C90" i="132"/>
  <c r="C89" i="142"/>
  <c r="C90" i="142"/>
  <c r="C155" i="149"/>
  <c r="C89" i="152"/>
  <c r="C154" i="156"/>
  <c r="C155" i="156"/>
  <c r="I12" i="66"/>
  <c r="I16" i="66"/>
  <c r="C34" i="118"/>
  <c r="C37" i="122"/>
  <c r="C62" i="118" s="1"/>
  <c r="C158" i="118" s="1"/>
  <c r="D86" i="87"/>
  <c r="C65" i="137"/>
  <c r="C90" i="137" s="1"/>
  <c r="C65" i="149"/>
  <c r="C90" i="149" s="1"/>
  <c r="C154" i="157"/>
  <c r="C51" i="129"/>
  <c r="C57" i="162"/>
  <c r="C57" i="129" s="1"/>
  <c r="D37" i="128"/>
  <c r="D128" i="87"/>
  <c r="D154" i="130"/>
  <c r="D155" i="130" s="1"/>
  <c r="E157" i="117"/>
  <c r="D57" i="159"/>
  <c r="D65" i="156"/>
  <c r="D90" i="156"/>
  <c r="D154" i="153"/>
  <c r="D154" i="147"/>
  <c r="D154" i="141"/>
  <c r="D89" i="133"/>
  <c r="D36" i="162"/>
  <c r="D36" i="161"/>
  <c r="D41" i="161" s="1"/>
  <c r="D51" i="105"/>
  <c r="D12" i="118"/>
  <c r="D20" i="79"/>
  <c r="D65" i="153"/>
  <c r="D90" i="153" s="1"/>
  <c r="D154" i="149"/>
  <c r="D128" i="141"/>
  <c r="D155" i="141" s="1"/>
  <c r="D65" i="137"/>
  <c r="D65" i="130"/>
  <c r="D90" i="130"/>
  <c r="D36" i="125"/>
  <c r="D36" i="105" s="1"/>
  <c r="D37" i="158"/>
  <c r="D37" i="79" s="1"/>
  <c r="D26" i="79"/>
  <c r="D89" i="155"/>
  <c r="D90" i="155" s="1"/>
  <c r="D89" i="154"/>
  <c r="D128" i="132"/>
  <c r="D89" i="130"/>
  <c r="G2" i="117"/>
  <c r="G2" i="118" s="1"/>
  <c r="G90" i="118" s="1"/>
  <c r="G157" i="118" s="1"/>
  <c r="D46" i="118"/>
  <c r="D5" i="130"/>
  <c r="D5" i="133"/>
  <c r="D5" i="135"/>
  <c r="D5" i="137"/>
  <c r="D5" i="139"/>
  <c r="D5" i="142"/>
  <c r="D5" i="145"/>
  <c r="D5" i="147"/>
  <c r="D5" i="150"/>
  <c r="D5" i="154"/>
  <c r="D5" i="156"/>
  <c r="D5" i="148"/>
  <c r="D5" i="158"/>
  <c r="D5" i="159"/>
  <c r="D5" i="161"/>
  <c r="D5" i="163"/>
  <c r="D5" i="164"/>
  <c r="D3" i="77"/>
  <c r="D5" i="79"/>
  <c r="D5" i="129"/>
  <c r="D5" i="132"/>
  <c r="D5" i="134"/>
  <c r="D5" i="136"/>
  <c r="D5" i="138"/>
  <c r="D5" i="141"/>
  <c r="D5" i="144"/>
  <c r="D5" i="146"/>
  <c r="D5" i="149"/>
  <c r="D5" i="153"/>
  <c r="D5" i="155"/>
  <c r="D5" i="157"/>
  <c r="D5" i="122"/>
  <c r="D5" i="125"/>
  <c r="D5" i="160"/>
  <c r="D5" i="162"/>
  <c r="D5" i="166"/>
  <c r="F3" i="87"/>
  <c r="F91" i="87"/>
  <c r="D5" i="3"/>
  <c r="D5" i="105"/>
  <c r="D41" i="162"/>
  <c r="C42" i="122"/>
  <c r="D41" i="125"/>
  <c r="D62" i="118"/>
  <c r="E90" i="167"/>
  <c r="E41" i="164"/>
  <c r="F36" i="166"/>
  <c r="F41" i="166" s="1"/>
  <c r="F36" i="163"/>
  <c r="F41" i="163" s="1"/>
  <c r="E41" i="162"/>
  <c r="E57" i="162"/>
  <c r="E45" i="129"/>
  <c r="F57" i="159"/>
  <c r="E36" i="159"/>
  <c r="E41" i="159"/>
  <c r="E57" i="125"/>
  <c r="E45" i="105"/>
  <c r="F57" i="125"/>
  <c r="F45" i="105"/>
  <c r="E34" i="118"/>
  <c r="E8" i="79"/>
  <c r="E41" i="79"/>
  <c r="E93" i="118"/>
  <c r="E46" i="79"/>
  <c r="E58" i="122"/>
  <c r="E58" i="79"/>
  <c r="E114" i="118"/>
  <c r="E52" i="79"/>
  <c r="E65" i="156"/>
  <c r="E90" i="156"/>
  <c r="F65" i="156"/>
  <c r="F90" i="156"/>
  <c r="E155" i="156"/>
  <c r="E154" i="155"/>
  <c r="E65" i="150"/>
  <c r="F65" i="150"/>
  <c r="F90" i="150" s="1"/>
  <c r="E93" i="147"/>
  <c r="E128" i="147" s="1"/>
  <c r="E93" i="145"/>
  <c r="E128" i="145"/>
  <c r="F93" i="145"/>
  <c r="F128" i="145"/>
  <c r="F128" i="144"/>
  <c r="F155" i="144"/>
  <c r="E65" i="142"/>
  <c r="E90" i="142"/>
  <c r="F65" i="142"/>
  <c r="F90" i="142"/>
  <c r="E128" i="142"/>
  <c r="E155" i="142"/>
  <c r="F128" i="142"/>
  <c r="F155" i="142"/>
  <c r="F154" i="141"/>
  <c r="F65" i="141"/>
  <c r="F90" i="141" s="1"/>
  <c r="E65" i="138"/>
  <c r="E90" i="138" s="1"/>
  <c r="F65" i="138"/>
  <c r="F90" i="138" s="1"/>
  <c r="E128" i="136"/>
  <c r="E90" i="132"/>
  <c r="F90" i="132"/>
  <c r="F93" i="117"/>
  <c r="C4" i="73"/>
  <c r="I4" i="61" s="1"/>
  <c r="C5" i="153"/>
  <c r="C5" i="121"/>
  <c r="C5" i="148"/>
  <c r="C5" i="139"/>
  <c r="C5" i="129"/>
  <c r="D91" i="1"/>
  <c r="C5" i="132"/>
  <c r="C5" i="163"/>
  <c r="C5" i="79"/>
  <c r="C5" i="155"/>
  <c r="C5" i="130"/>
  <c r="E152" i="116"/>
  <c r="F152" i="116"/>
  <c r="D152" i="116"/>
  <c r="F157" i="117"/>
  <c r="E151" i="116"/>
  <c r="F151" i="116"/>
  <c r="D151" i="116"/>
  <c r="F150" i="116"/>
  <c r="E150" i="116"/>
  <c r="D149" i="1"/>
  <c r="F149" i="87" s="1"/>
  <c r="D150" i="116"/>
  <c r="F149" i="116"/>
  <c r="E149" i="116"/>
  <c r="D149" i="116"/>
  <c r="F148" i="116"/>
  <c r="E148" i="116"/>
  <c r="D148" i="116"/>
  <c r="D147" i="1"/>
  <c r="F147" i="87"/>
  <c r="F147" i="116"/>
  <c r="E147" i="116"/>
  <c r="D147" i="116"/>
  <c r="F146" i="116"/>
  <c r="E146" i="116"/>
  <c r="D146" i="116"/>
  <c r="F145" i="116"/>
  <c r="E145" i="116"/>
  <c r="D145" i="116"/>
  <c r="E144" i="116"/>
  <c r="F144" i="116"/>
  <c r="D144" i="116"/>
  <c r="E143" i="116"/>
  <c r="F143" i="116"/>
  <c r="D143" i="116"/>
  <c r="E142" i="116"/>
  <c r="F142" i="116"/>
  <c r="D142" i="116"/>
  <c r="E141" i="116"/>
  <c r="F141" i="116"/>
  <c r="D141" i="116"/>
  <c r="D141" i="1"/>
  <c r="F140" i="116"/>
  <c r="F139" i="116"/>
  <c r="E139" i="116"/>
  <c r="D139" i="116"/>
  <c r="F138" i="116"/>
  <c r="E138" i="116"/>
  <c r="D138" i="116"/>
  <c r="D138" i="1"/>
  <c r="F138" i="87" s="1"/>
  <c r="E137" i="116"/>
  <c r="F137" i="116"/>
  <c r="D137" i="1"/>
  <c r="F137" i="87" s="1"/>
  <c r="D137" i="116"/>
  <c r="F136" i="116"/>
  <c r="E136" i="116"/>
  <c r="D136" i="1"/>
  <c r="D136" i="116"/>
  <c r="E135" i="116"/>
  <c r="F135" i="116"/>
  <c r="D135" i="116"/>
  <c r="F134" i="116"/>
  <c r="E134" i="116"/>
  <c r="D134" i="1"/>
  <c r="F134" i="87" s="1"/>
  <c r="D134" i="116"/>
  <c r="F133" i="116"/>
  <c r="E133" i="116"/>
  <c r="D133" i="116"/>
  <c r="F132" i="116"/>
  <c r="E132" i="116"/>
  <c r="D132" i="116"/>
  <c r="F131" i="116"/>
  <c r="E131" i="116"/>
  <c r="D131" i="1"/>
  <c r="F131" i="87"/>
  <c r="D131" i="116"/>
  <c r="F130" i="116"/>
  <c r="E130" i="116"/>
  <c r="D130" i="1"/>
  <c r="F130" i="87" s="1"/>
  <c r="D130" i="116"/>
  <c r="F129" i="116"/>
  <c r="F127" i="116"/>
  <c r="E127" i="116"/>
  <c r="D127" i="116"/>
  <c r="F126" i="116"/>
  <c r="E126" i="116"/>
  <c r="D126" i="116"/>
  <c r="F125" i="116"/>
  <c r="E125" i="116"/>
  <c r="D125" i="116"/>
  <c r="E124" i="116"/>
  <c r="F124" i="116"/>
  <c r="D124" i="116"/>
  <c r="E123" i="116"/>
  <c r="F123" i="116"/>
  <c r="D123" i="116"/>
  <c r="E122" i="116"/>
  <c r="F122" i="116"/>
  <c r="D122" i="116"/>
  <c r="E121" i="116"/>
  <c r="F121" i="116"/>
  <c r="D121" i="116"/>
  <c r="E120" i="116"/>
  <c r="F120" i="116"/>
  <c r="D120" i="116"/>
  <c r="E119" i="116"/>
  <c r="F119" i="116"/>
  <c r="D119" i="116"/>
  <c r="E118" i="116"/>
  <c r="F118" i="116"/>
  <c r="D118" i="116"/>
  <c r="E117" i="116"/>
  <c r="F117" i="116"/>
  <c r="D117" i="1"/>
  <c r="J8" i="61" s="1"/>
  <c r="D117" i="116"/>
  <c r="E116" i="116"/>
  <c r="F116" i="116"/>
  <c r="D116" i="116"/>
  <c r="D116" i="1"/>
  <c r="F116" i="87"/>
  <c r="F115" i="116"/>
  <c r="D115" i="116"/>
  <c r="E113" i="116"/>
  <c r="F113" i="116"/>
  <c r="D113" i="116"/>
  <c r="E112" i="116"/>
  <c r="F112" i="116"/>
  <c r="D112" i="116"/>
  <c r="E111" i="116"/>
  <c r="F111" i="116"/>
  <c r="E110" i="116"/>
  <c r="F110" i="116"/>
  <c r="D110" i="116"/>
  <c r="E109" i="116"/>
  <c r="F109" i="116"/>
  <c r="D109" i="116"/>
  <c r="E108" i="116"/>
  <c r="F108" i="116"/>
  <c r="D108" i="116"/>
  <c r="D108" i="1"/>
  <c r="F108" i="87"/>
  <c r="E107" i="116"/>
  <c r="F107" i="116"/>
  <c r="D107" i="116"/>
  <c r="E106" i="116"/>
  <c r="F106" i="116"/>
  <c r="D106" i="116"/>
  <c r="E105" i="116"/>
  <c r="F105" i="116"/>
  <c r="D105" i="116"/>
  <c r="E104" i="116"/>
  <c r="F104" i="116"/>
  <c r="D104" i="1"/>
  <c r="F104" i="87" s="1"/>
  <c r="D104" i="116"/>
  <c r="E103" i="116"/>
  <c r="F103" i="116"/>
  <c r="D103" i="116"/>
  <c r="E102" i="116"/>
  <c r="F102" i="116"/>
  <c r="D102" i="116"/>
  <c r="D102" i="1"/>
  <c r="F102" i="87"/>
  <c r="F101" i="116"/>
  <c r="E101" i="116"/>
  <c r="D101" i="116"/>
  <c r="F100" i="116"/>
  <c r="E100" i="116"/>
  <c r="D100" i="116"/>
  <c r="E99" i="116"/>
  <c r="F99" i="116"/>
  <c r="D99" i="116"/>
  <c r="E98" i="116"/>
  <c r="E97" i="116"/>
  <c r="F97" i="116"/>
  <c r="D97" i="1"/>
  <c r="J9" i="73"/>
  <c r="D97" i="116"/>
  <c r="F96" i="116"/>
  <c r="F95" i="116"/>
  <c r="E95" i="116"/>
  <c r="D95" i="116"/>
  <c r="E94" i="116"/>
  <c r="D85" i="1"/>
  <c r="F85" i="87"/>
  <c r="D84" i="1"/>
  <c r="F84" i="87"/>
  <c r="D83" i="1"/>
  <c r="F83" i="87"/>
  <c r="D81" i="1"/>
  <c r="F81" i="87"/>
  <c r="D80" i="1"/>
  <c r="F80" i="87"/>
  <c r="D78" i="1"/>
  <c r="D76" i="1"/>
  <c r="F76" i="87" s="1"/>
  <c r="D70" i="1"/>
  <c r="F70" i="87"/>
  <c r="D68" i="1"/>
  <c r="F68" i="87" s="1"/>
  <c r="D65" i="1"/>
  <c r="F65" i="87"/>
  <c r="D64" i="1"/>
  <c r="F64" i="87" s="1"/>
  <c r="D61" i="1"/>
  <c r="F61" i="87"/>
  <c r="D59" i="1"/>
  <c r="F59" i="87" s="1"/>
  <c r="D56" i="1"/>
  <c r="F56" i="87"/>
  <c r="D55" i="1"/>
  <c r="F55" i="87" s="1"/>
  <c r="D54" i="1"/>
  <c r="F54" i="87"/>
  <c r="D51" i="1"/>
  <c r="F51" i="87" s="1"/>
  <c r="D48" i="1"/>
  <c r="F48" i="87"/>
  <c r="D47" i="1"/>
  <c r="D44" i="1"/>
  <c r="F44" i="87"/>
  <c r="D41" i="1"/>
  <c r="F41" i="87"/>
  <c r="D38" i="1"/>
  <c r="F38" i="87"/>
  <c r="D37" i="1"/>
  <c r="F37" i="87"/>
  <c r="D35" i="1"/>
  <c r="D33" i="1"/>
  <c r="F33" i="87"/>
  <c r="D32" i="1"/>
  <c r="F32" i="87" s="1"/>
  <c r="D30" i="1"/>
  <c r="F30" i="87"/>
  <c r="D28" i="1"/>
  <c r="F28" i="87" s="1"/>
  <c r="D27" i="1"/>
  <c r="F27" i="87"/>
  <c r="D25" i="1"/>
  <c r="F25" i="87" s="1"/>
  <c r="D23" i="1"/>
  <c r="F23" i="87"/>
  <c r="D21" i="1"/>
  <c r="F21" i="87" s="1"/>
  <c r="D20" i="1"/>
  <c r="F20" i="87"/>
  <c r="D18" i="1"/>
  <c r="F18" i="87" s="1"/>
  <c r="D14" i="1"/>
  <c r="F14" i="87"/>
  <c r="D13" i="1"/>
  <c r="D8" i="145"/>
  <c r="D5" i="116"/>
  <c r="D65" i="145"/>
  <c r="E57" i="129"/>
  <c r="E41" i="166"/>
  <c r="E41" i="129"/>
  <c r="E36" i="129"/>
  <c r="E41" i="160"/>
  <c r="E57" i="159"/>
  <c r="E57" i="105" s="1"/>
  <c r="E41" i="161"/>
  <c r="E154" i="118"/>
  <c r="C93" i="3"/>
  <c r="E128" i="157"/>
  <c r="E89" i="154"/>
  <c r="E128" i="153"/>
  <c r="E155" i="153" s="1"/>
  <c r="E52" i="116"/>
  <c r="E46" i="116"/>
  <c r="E65" i="145"/>
  <c r="E90" i="145" s="1"/>
  <c r="E26" i="116"/>
  <c r="E15" i="3"/>
  <c r="E60" i="3"/>
  <c r="E154" i="141"/>
  <c r="E8" i="116"/>
  <c r="E8" i="141"/>
  <c r="E5" i="116" s="1"/>
  <c r="E37" i="3"/>
  <c r="E128" i="133"/>
  <c r="E155" i="133" s="1"/>
  <c r="E114" i="116"/>
  <c r="E65" i="133"/>
  <c r="E90" i="133"/>
  <c r="E12" i="116"/>
  <c r="E114" i="3"/>
  <c r="E128" i="130"/>
  <c r="E114" i="117"/>
  <c r="E128" i="117"/>
  <c r="E93" i="3"/>
  <c r="E62" i="117"/>
  <c r="E90" i="154"/>
  <c r="E155" i="141"/>
  <c r="E8" i="3"/>
  <c r="E65" i="141"/>
  <c r="E90" i="141"/>
  <c r="F128" i="148"/>
  <c r="F155" i="148"/>
  <c r="F128" i="157"/>
  <c r="F155" i="157"/>
  <c r="F75" i="3"/>
  <c r="F128" i="153"/>
  <c r="F155" i="153" s="1"/>
  <c r="F128" i="147"/>
  <c r="G111" i="3"/>
  <c r="G111" i="1" s="1"/>
  <c r="I111" i="87" s="1"/>
  <c r="F55" i="3"/>
  <c r="F65" i="145"/>
  <c r="F90" i="145" s="1"/>
  <c r="F37" i="3"/>
  <c r="F98" i="3"/>
  <c r="F98" i="1" s="1"/>
  <c r="F93" i="141"/>
  <c r="F128" i="141"/>
  <c r="F155" i="141"/>
  <c r="F98" i="116"/>
  <c r="F8" i="116"/>
  <c r="F155" i="137"/>
  <c r="F128" i="135"/>
  <c r="F155" i="135" s="1"/>
  <c r="F90" i="135"/>
  <c r="F128" i="134"/>
  <c r="F155" i="134"/>
  <c r="F128" i="130"/>
  <c r="F114" i="3"/>
  <c r="F128" i="121"/>
  <c r="F128" i="117"/>
  <c r="F158" i="117" s="1"/>
  <c r="F90" i="121"/>
  <c r="G65" i="121"/>
  <c r="G62" i="117" s="1"/>
  <c r="C96" i="116"/>
  <c r="C41" i="116"/>
  <c r="D41" i="116"/>
  <c r="D40" i="1"/>
  <c r="F40" i="87" s="1"/>
  <c r="C115" i="1"/>
  <c r="I6" i="61"/>
  <c r="C41" i="1"/>
  <c r="E41" i="87" s="1"/>
  <c r="C43" i="1"/>
  <c r="E43" i="87"/>
  <c r="C48" i="1"/>
  <c r="E48" i="87" s="1"/>
  <c r="C35" i="1"/>
  <c r="C94" i="1"/>
  <c r="E94" i="87" s="1"/>
  <c r="E128" i="118"/>
  <c r="C40" i="1"/>
  <c r="E40" i="87"/>
  <c r="E119" i="1"/>
  <c r="G119" i="87" s="1"/>
  <c r="D73" i="1"/>
  <c r="D72" i="1"/>
  <c r="F72" i="87"/>
  <c r="D49" i="1"/>
  <c r="F49" i="87"/>
  <c r="D42" i="1"/>
  <c r="F42" i="87"/>
  <c r="D36" i="1"/>
  <c r="F36" i="87"/>
  <c r="D120" i="1"/>
  <c r="F120" i="87"/>
  <c r="E73" i="1"/>
  <c r="G73" i="87"/>
  <c r="E49" i="1"/>
  <c r="G49" i="87"/>
  <c r="E42" i="1"/>
  <c r="G42" i="87"/>
  <c r="E36" i="1"/>
  <c r="G36" i="87"/>
  <c r="E120" i="1"/>
  <c r="G120" i="87"/>
  <c r="D43" i="1"/>
  <c r="F43" i="87" s="1"/>
  <c r="E94" i="1"/>
  <c r="E43" i="1"/>
  <c r="G43" i="87"/>
  <c r="E37" i="1"/>
  <c r="G37" i="87" s="1"/>
  <c r="F72" i="118"/>
  <c r="F86" i="118" s="1"/>
  <c r="F159" i="118" s="1"/>
  <c r="E115" i="1"/>
  <c r="G115" i="87" s="1"/>
  <c r="E95" i="1"/>
  <c r="G95" i="87" s="1"/>
  <c r="E44" i="1"/>
  <c r="G44" i="87" s="1"/>
  <c r="E38" i="1"/>
  <c r="G38" i="87" s="1"/>
  <c r="C118" i="1"/>
  <c r="E118" i="87"/>
  <c r="C73" i="1"/>
  <c r="E73" i="87" s="1"/>
  <c r="E96" i="1"/>
  <c r="K8" i="73" s="1"/>
  <c r="D45" i="1"/>
  <c r="F45" i="87" s="1"/>
  <c r="C119" i="1"/>
  <c r="I10" i="61" s="1"/>
  <c r="E45" i="1"/>
  <c r="G45" i="87" s="1"/>
  <c r="E39" i="1"/>
  <c r="G39" i="87" s="1"/>
  <c r="C120" i="1"/>
  <c r="E120" i="87" s="1"/>
  <c r="E117" i="1"/>
  <c r="E97" i="1"/>
  <c r="K9" i="73" s="1"/>
  <c r="C96" i="1"/>
  <c r="I8" i="73"/>
  <c r="C45" i="1"/>
  <c r="E45" i="87" s="1"/>
  <c r="D118" i="1"/>
  <c r="F118" i="87" s="1"/>
  <c r="E47" i="1"/>
  <c r="G47" i="87" s="1"/>
  <c r="E40" i="1"/>
  <c r="G40" i="87" s="1"/>
  <c r="C97" i="1"/>
  <c r="E97" i="87" s="1"/>
  <c r="E118" i="1"/>
  <c r="G118" i="87" s="1"/>
  <c r="D119" i="1"/>
  <c r="J10" i="61"/>
  <c r="E48" i="1"/>
  <c r="G48" i="87" s="1"/>
  <c r="E41" i="1"/>
  <c r="G41" i="87" s="1"/>
  <c r="E35" i="1"/>
  <c r="G35" i="87" s="1"/>
  <c r="G90" i="157"/>
  <c r="C84" i="1"/>
  <c r="E84" i="87" s="1"/>
  <c r="D39" i="1"/>
  <c r="F39" i="87" s="1"/>
  <c r="C42" i="1"/>
  <c r="E42" i="87" s="1"/>
  <c r="C38" i="1"/>
  <c r="E38" i="87" s="1"/>
  <c r="C95" i="1"/>
  <c r="I7" i="73" s="1"/>
  <c r="C44" i="1"/>
  <c r="E44" i="87" s="1"/>
  <c r="C47" i="1"/>
  <c r="E47" i="87" s="1"/>
  <c r="G90" i="146"/>
  <c r="G90" i="144"/>
  <c r="D155" i="136"/>
  <c r="C114" i="116"/>
  <c r="F128" i="136"/>
  <c r="E67" i="116"/>
  <c r="E75" i="116"/>
  <c r="D57" i="116"/>
  <c r="F5" i="116"/>
  <c r="F89" i="136"/>
  <c r="C15" i="3"/>
  <c r="D78" i="3"/>
  <c r="D23" i="73" s="1"/>
  <c r="D19" i="73" s="1"/>
  <c r="D29" i="73" s="1"/>
  <c r="D19" i="76" s="1"/>
  <c r="E19" i="76" s="1"/>
  <c r="F60" i="3"/>
  <c r="C79" i="116"/>
  <c r="C52" i="116"/>
  <c r="D67" i="116"/>
  <c r="D12" i="116"/>
  <c r="D133" i="3"/>
  <c r="D66" i="3"/>
  <c r="F49" i="3"/>
  <c r="C78" i="3"/>
  <c r="C23" i="73" s="1"/>
  <c r="C19" i="73" s="1"/>
  <c r="C29" i="73" s="1"/>
  <c r="D6" i="76" s="1"/>
  <c r="C66" i="3"/>
  <c r="C29" i="3"/>
  <c r="E66" i="3"/>
  <c r="C67" i="116"/>
  <c r="C19" i="116"/>
  <c r="F19" i="116"/>
  <c r="F63" i="116"/>
  <c r="C129" i="3"/>
  <c r="E19" i="116"/>
  <c r="F65" i="136"/>
  <c r="F90" i="136" s="1"/>
  <c r="D19" i="116"/>
  <c r="D52" i="116"/>
  <c r="C89" i="136"/>
  <c r="E154" i="136"/>
  <c r="E155" i="136" s="1"/>
  <c r="F129" i="3"/>
  <c r="F78" i="3"/>
  <c r="F23" i="73" s="1"/>
  <c r="F19" i="73" s="1"/>
  <c r="F29" i="73" s="1"/>
  <c r="D45" i="76" s="1"/>
  <c r="F29" i="3"/>
  <c r="C57" i="116"/>
  <c r="F52" i="116"/>
  <c r="E75" i="3"/>
  <c r="C8" i="3"/>
  <c r="D8" i="3"/>
  <c r="C46" i="116"/>
  <c r="F79" i="116"/>
  <c r="C133" i="3"/>
  <c r="E79" i="116"/>
  <c r="D26" i="116"/>
  <c r="E65" i="136"/>
  <c r="E90" i="136"/>
  <c r="C146" i="3"/>
  <c r="D82" i="3"/>
  <c r="C155" i="136"/>
  <c r="F70" i="3"/>
  <c r="D65" i="136"/>
  <c r="D90" i="136" s="1"/>
  <c r="F153" i="116"/>
  <c r="G154" i="135"/>
  <c r="E72" i="116"/>
  <c r="E86" i="116" s="1"/>
  <c r="E159" i="116" s="1"/>
  <c r="D140" i="116"/>
  <c r="E138" i="87"/>
  <c r="E142" i="87"/>
  <c r="E129" i="116"/>
  <c r="I28" i="73"/>
  <c r="I29" i="73" s="1"/>
  <c r="D13" i="76" s="1"/>
  <c r="C49" i="1"/>
  <c r="E49" i="87" s="1"/>
  <c r="C37" i="1"/>
  <c r="C34" i="1"/>
  <c r="D129" i="116"/>
  <c r="D153" i="116" s="1"/>
  <c r="J21" i="61"/>
  <c r="J30" i="61" s="1"/>
  <c r="C140" i="116"/>
  <c r="C129" i="116"/>
  <c r="E140" i="116"/>
  <c r="D6" i="77"/>
  <c r="F117" i="87"/>
  <c r="F141" i="87"/>
  <c r="D86" i="117"/>
  <c r="D49" i="3"/>
  <c r="E87" i="117"/>
  <c r="D62" i="117"/>
  <c r="E85" i="1"/>
  <c r="G85" i="87" s="1"/>
  <c r="E55" i="87"/>
  <c r="E84" i="1"/>
  <c r="G84" i="87"/>
  <c r="F21" i="63"/>
  <c r="E35" i="87"/>
  <c r="F119" i="87"/>
  <c r="G94" i="87"/>
  <c r="K6" i="73"/>
  <c r="E5" i="136"/>
  <c r="F5" i="155"/>
  <c r="F5" i="122"/>
  <c r="E5" i="166"/>
  <c r="F47" i="87"/>
  <c r="D9" i="77"/>
  <c r="F13" i="87"/>
  <c r="F78" i="87"/>
  <c r="I4" i="73"/>
  <c r="C5" i="159"/>
  <c r="C5" i="135"/>
  <c r="C5" i="134"/>
  <c r="C5" i="141"/>
  <c r="C5" i="147"/>
  <c r="E5" i="79"/>
  <c r="F5" i="136"/>
  <c r="E5" i="141"/>
  <c r="E5" i="154"/>
  <c r="E5" i="160"/>
  <c r="F5" i="166"/>
  <c r="C95" i="116"/>
  <c r="C40" i="116"/>
  <c r="F35" i="87"/>
  <c r="C5" i="133"/>
  <c r="C5" i="122"/>
  <c r="C5" i="144"/>
  <c r="C5" i="150"/>
  <c r="C5" i="161"/>
  <c r="C5" i="160"/>
  <c r="C5" i="138"/>
  <c r="C5" i="145"/>
  <c r="F5" i="79"/>
  <c r="F5" i="141"/>
  <c r="E5" i="147"/>
  <c r="F5" i="154"/>
  <c r="F5" i="160"/>
  <c r="F5" i="167"/>
  <c r="E5" i="135"/>
  <c r="E5" i="145"/>
  <c r="F5" i="147"/>
  <c r="E5" i="153"/>
  <c r="E5" i="158"/>
  <c r="E5" i="161"/>
  <c r="E5" i="167"/>
  <c r="C5" i="137"/>
  <c r="C5" i="164"/>
  <c r="C5" i="105"/>
  <c r="C5" i="158"/>
  <c r="G91" i="1"/>
  <c r="E3" i="77"/>
  <c r="E5" i="3"/>
  <c r="F5" i="135"/>
  <c r="E5" i="142"/>
  <c r="F5" i="145"/>
  <c r="E5" i="150"/>
  <c r="F5" i="153"/>
  <c r="F5" i="158"/>
  <c r="E5" i="125"/>
  <c r="E5" i="159"/>
  <c r="F5" i="161"/>
  <c r="E5" i="162"/>
  <c r="E5" i="164"/>
  <c r="D5" i="167"/>
  <c r="C39" i="116"/>
  <c r="C5" i="157"/>
  <c r="E3" i="63"/>
  <c r="E3" i="64"/>
  <c r="C5" i="3"/>
  <c r="F5" i="3"/>
  <c r="F5" i="130"/>
  <c r="E5" i="138"/>
  <c r="F5" i="142"/>
  <c r="F5" i="150"/>
  <c r="F5" i="125"/>
  <c r="F5" i="159"/>
  <c r="F5" i="162"/>
  <c r="F5" i="164"/>
  <c r="C5" i="167"/>
  <c r="C3" i="77"/>
  <c r="C5" i="125"/>
  <c r="G90" i="117"/>
  <c r="G157" i="117"/>
  <c r="E3" i="87"/>
  <c r="E91" i="87" s="1"/>
  <c r="E91" i="1"/>
  <c r="F3" i="77"/>
  <c r="E5" i="105"/>
  <c r="E5" i="129"/>
  <c r="E5" i="130"/>
  <c r="E5" i="132"/>
  <c r="F5" i="138"/>
  <c r="E5" i="139"/>
  <c r="E5" i="144"/>
  <c r="E5" i="146"/>
  <c r="E5" i="148"/>
  <c r="G3" i="87"/>
  <c r="G91" i="87" s="1"/>
  <c r="F5" i="105"/>
  <c r="F5" i="129"/>
  <c r="F5" i="132"/>
  <c r="E5" i="133"/>
  <c r="F5" i="139"/>
  <c r="F5" i="144"/>
  <c r="F5" i="146"/>
  <c r="F5" i="148"/>
  <c r="H3" i="87"/>
  <c r="H91" i="87"/>
  <c r="F136" i="87"/>
  <c r="F5" i="133"/>
  <c r="E5" i="134"/>
  <c r="E5" i="156"/>
  <c r="E5" i="163"/>
  <c r="F5" i="134"/>
  <c r="E5" i="137"/>
  <c r="F5" i="156"/>
  <c r="E5" i="157"/>
  <c r="F5" i="163"/>
  <c r="E5" i="121"/>
  <c r="F5" i="137"/>
  <c r="E5" i="149"/>
  <c r="F5" i="157"/>
  <c r="F5" i="121"/>
  <c r="E5" i="155"/>
  <c r="F87" i="117"/>
  <c r="G90" i="121"/>
  <c r="G87" i="117" s="1"/>
  <c r="C6" i="77"/>
  <c r="E95" i="87"/>
  <c r="G96" i="87"/>
  <c r="F73" i="87"/>
  <c r="E115" i="87"/>
  <c r="K6" i="61"/>
  <c r="I6" i="73"/>
  <c r="D46" i="1"/>
  <c r="F46" i="87" s="1"/>
  <c r="E119" i="87"/>
  <c r="E96" i="87"/>
  <c r="K7" i="73"/>
  <c r="G117" i="87"/>
  <c r="K8" i="61"/>
  <c r="I9" i="73"/>
  <c r="G97" i="87"/>
  <c r="E153" i="116"/>
  <c r="C90" i="136"/>
  <c r="F155" i="136"/>
  <c r="C153" i="116"/>
  <c r="D87" i="117"/>
  <c r="F9" i="77"/>
  <c r="H33" i="87"/>
  <c r="F57" i="163"/>
  <c r="F39" i="1"/>
  <c r="H39" i="87"/>
  <c r="F57" i="162"/>
  <c r="F40" i="1"/>
  <c r="H40" i="87" s="1"/>
  <c r="F41" i="159"/>
  <c r="F57" i="105"/>
  <c r="F8" i="79"/>
  <c r="F37" i="122"/>
  <c r="F128" i="118"/>
  <c r="F58" i="122"/>
  <c r="L8" i="73"/>
  <c r="H96" i="87"/>
  <c r="H95" i="87"/>
  <c r="L7" i="73"/>
  <c r="F94" i="3"/>
  <c r="F94" i="1"/>
  <c r="F94" i="116"/>
  <c r="F128" i="116" s="1"/>
  <c r="F154" i="116" s="1"/>
  <c r="F93" i="133"/>
  <c r="F128" i="133" s="1"/>
  <c r="F15" i="3"/>
  <c r="F65" i="133"/>
  <c r="F12" i="116"/>
  <c r="F20" i="3"/>
  <c r="F17" i="1" s="1"/>
  <c r="F17" i="116"/>
  <c r="F57" i="129"/>
  <c r="F90" i="133"/>
  <c r="G141" i="87"/>
  <c r="E140" i="1"/>
  <c r="G140" i="87" s="1"/>
  <c r="D63" i="1"/>
  <c r="F63" i="87"/>
  <c r="F66" i="87"/>
  <c r="H76" i="87"/>
  <c r="E76" i="87"/>
  <c r="G142" i="87"/>
  <c r="K28" i="73"/>
  <c r="K29" i="73" s="1"/>
  <c r="D39" i="76" s="1"/>
  <c r="E39" i="76" s="1"/>
  <c r="F20" i="73"/>
  <c r="H73" i="87"/>
  <c r="H115" i="87"/>
  <c r="L6" i="61"/>
  <c r="C159" i="118"/>
  <c r="C87" i="118"/>
  <c r="D87" i="118"/>
  <c r="D159" i="118"/>
  <c r="H117" i="87"/>
  <c r="L8" i="61"/>
  <c r="G64" i="87"/>
  <c r="G5" i="129"/>
  <c r="G4" i="142"/>
  <c r="G5" i="144"/>
  <c r="G5" i="150"/>
  <c r="G4" i="156"/>
  <c r="D8" i="61"/>
  <c r="E37" i="87"/>
  <c r="G5" i="3"/>
  <c r="G4" i="105"/>
  <c r="G4" i="133"/>
  <c r="G4" i="137"/>
  <c r="G5" i="142"/>
  <c r="G5" i="156"/>
  <c r="G5" i="105"/>
  <c r="G5" i="133"/>
  <c r="G4" i="136"/>
  <c r="G4" i="147"/>
  <c r="G4" i="158"/>
  <c r="G4" i="159"/>
  <c r="G4" i="162"/>
  <c r="G4" i="163"/>
  <c r="G4" i="166"/>
  <c r="G5" i="136"/>
  <c r="G4" i="141"/>
  <c r="G4" i="149"/>
  <c r="G4" i="155"/>
  <c r="G5" i="167"/>
  <c r="G4" i="122"/>
  <c r="G5" i="158"/>
  <c r="G4" i="125"/>
  <c r="G5" i="159"/>
  <c r="G4" i="160"/>
  <c r="G4" i="161"/>
  <c r="G5" i="162"/>
  <c r="G5" i="163"/>
  <c r="G5" i="166"/>
  <c r="G4" i="164"/>
  <c r="G4" i="79"/>
  <c r="G4" i="132"/>
  <c r="G5" i="141"/>
  <c r="G5" i="149"/>
  <c r="G5" i="155"/>
  <c r="G5" i="122"/>
  <c r="G5" i="125"/>
  <c r="G5" i="160"/>
  <c r="G5" i="161"/>
  <c r="G5" i="164"/>
  <c r="G3" i="77"/>
  <c r="G4" i="3"/>
  <c r="G5" i="132"/>
  <c r="G4" i="139"/>
  <c r="I3" i="87"/>
  <c r="I91" i="87"/>
  <c r="F73" i="116"/>
  <c r="F72" i="116" s="1"/>
  <c r="F86" i="116" s="1"/>
  <c r="G5" i="79"/>
  <c r="G4" i="130"/>
  <c r="G4" i="135"/>
  <c r="G5" i="139"/>
  <c r="G5" i="147"/>
  <c r="G4" i="154"/>
  <c r="G4" i="167"/>
  <c r="D20" i="73"/>
  <c r="C46" i="1"/>
  <c r="E46" i="87" s="1"/>
  <c r="G5" i="130"/>
  <c r="G5" i="135"/>
  <c r="G4" i="146"/>
  <c r="G5" i="154"/>
  <c r="G4" i="148"/>
  <c r="E20" i="73"/>
  <c r="E19" i="73"/>
  <c r="E29" i="73" s="1"/>
  <c r="D32" i="76" s="1"/>
  <c r="E13" i="87"/>
  <c r="G4" i="121"/>
  <c r="G4" i="138"/>
  <c r="G5" i="146"/>
  <c r="G5" i="148"/>
  <c r="G5" i="121"/>
  <c r="G5" i="138"/>
  <c r="G4" i="145"/>
  <c r="G4" i="153"/>
  <c r="G4" i="134"/>
  <c r="G5" i="145"/>
  <c r="G5" i="153"/>
  <c r="G4" i="157"/>
  <c r="G4" i="129"/>
  <c r="G5" i="134"/>
  <c r="G5" i="137"/>
  <c r="G4" i="144"/>
  <c r="G9" i="77"/>
  <c r="E158" i="117"/>
  <c r="I29" i="87"/>
  <c r="F85" i="1"/>
  <c r="H85" i="87"/>
  <c r="F84" i="1"/>
  <c r="H84" i="87" s="1"/>
  <c r="G8" i="129"/>
  <c r="G95" i="1"/>
  <c r="M7" i="73" s="1"/>
  <c r="G57" i="162"/>
  <c r="G37" i="105"/>
  <c r="G36" i="160"/>
  <c r="G57" i="159"/>
  <c r="G57" i="105" s="1"/>
  <c r="G114" i="116"/>
  <c r="G96" i="1"/>
  <c r="I96" i="87" s="1"/>
  <c r="G45" i="105"/>
  <c r="G42" i="158"/>
  <c r="G8" i="122"/>
  <c r="G34" i="118" s="1"/>
  <c r="G42" i="1"/>
  <c r="I42" i="87"/>
  <c r="G40" i="1"/>
  <c r="G37" i="1"/>
  <c r="I37" i="87"/>
  <c r="G36" i="1"/>
  <c r="I36" i="87" s="1"/>
  <c r="G117" i="1"/>
  <c r="G114" i="1"/>
  <c r="G58" i="122"/>
  <c r="G115" i="1"/>
  <c r="I115" i="87"/>
  <c r="G94" i="1"/>
  <c r="I94" i="87" s="1"/>
  <c r="G46" i="79"/>
  <c r="G128" i="148"/>
  <c r="G155" i="148"/>
  <c r="G128" i="157"/>
  <c r="G155" i="157" s="1"/>
  <c r="G26" i="116"/>
  <c r="G128" i="147"/>
  <c r="G155" i="147" s="1"/>
  <c r="G36" i="116"/>
  <c r="G37" i="3"/>
  <c r="F77" i="87"/>
  <c r="D75" i="1"/>
  <c r="F75" i="87" s="1"/>
  <c r="D129" i="1"/>
  <c r="F132" i="87"/>
  <c r="F155" i="145"/>
  <c r="D98" i="116"/>
  <c r="D93" i="145"/>
  <c r="D98" i="3"/>
  <c r="D98" i="1"/>
  <c r="D111" i="116"/>
  <c r="D111" i="3"/>
  <c r="D111" i="1"/>
  <c r="F111" i="87"/>
  <c r="E112" i="87"/>
  <c r="I11" i="73"/>
  <c r="E68" i="87"/>
  <c r="C67" i="1"/>
  <c r="E67" i="87" s="1"/>
  <c r="E63" i="1"/>
  <c r="G63" i="87" s="1"/>
  <c r="G65" i="87"/>
  <c r="L16" i="61"/>
  <c r="H113" i="87"/>
  <c r="D89" i="3"/>
  <c r="D90" i="145"/>
  <c r="F142" i="87"/>
  <c r="J28" i="73"/>
  <c r="J29" i="73" s="1"/>
  <c r="D26" i="76" s="1"/>
  <c r="D140" i="1"/>
  <c r="F140" i="87" s="1"/>
  <c r="G74" i="87"/>
  <c r="E72" i="1"/>
  <c r="G72" i="87"/>
  <c r="C98" i="3"/>
  <c r="C98" i="1"/>
  <c r="D110" i="3"/>
  <c r="D110" i="1" s="1"/>
  <c r="F110" i="87" s="1"/>
  <c r="E34" i="1"/>
  <c r="E46" i="1"/>
  <c r="G46" i="87" s="1"/>
  <c r="C154" i="145"/>
  <c r="G129" i="3"/>
  <c r="D34" i="1"/>
  <c r="C111" i="116"/>
  <c r="G63" i="116"/>
  <c r="G19" i="116"/>
  <c r="D112" i="3"/>
  <c r="D112" i="1"/>
  <c r="G66" i="3"/>
  <c r="G79" i="116"/>
  <c r="F62" i="116"/>
  <c r="F158" i="116" s="1"/>
  <c r="G146" i="3"/>
  <c r="G133" i="3"/>
  <c r="G55" i="3"/>
  <c r="E93" i="116"/>
  <c r="E128" i="116" s="1"/>
  <c r="E154" i="116" s="1"/>
  <c r="G67" i="116"/>
  <c r="C12" i="1"/>
  <c r="E12" i="87" s="1"/>
  <c r="E6" i="77"/>
  <c r="C65" i="145"/>
  <c r="C159" i="116"/>
  <c r="C34" i="116"/>
  <c r="E5" i="1"/>
  <c r="G6" i="87"/>
  <c r="H74" i="87"/>
  <c r="F72" i="1"/>
  <c r="H72" i="87"/>
  <c r="H27" i="87"/>
  <c r="F5" i="77"/>
  <c r="F26" i="1"/>
  <c r="I20" i="87"/>
  <c r="G19" i="1"/>
  <c r="H98" i="87"/>
  <c r="L10" i="73"/>
  <c r="F53" i="87"/>
  <c r="D52" i="1"/>
  <c r="F52" i="87"/>
  <c r="E5" i="77"/>
  <c r="E11" i="77" s="1"/>
  <c r="G28" i="87"/>
  <c r="E26" i="1"/>
  <c r="H146" i="87"/>
  <c r="F145" i="1"/>
  <c r="H145" i="87" s="1"/>
  <c r="C140" i="1"/>
  <c r="E140" i="87" s="1"/>
  <c r="E141" i="87"/>
  <c r="E82" i="87"/>
  <c r="C79" i="1"/>
  <c r="E79" i="87" s="1"/>
  <c r="E56" i="87"/>
  <c r="C52" i="1"/>
  <c r="E52" i="87" s="1"/>
  <c r="F63" i="1"/>
  <c r="H64" i="87"/>
  <c r="G129" i="1"/>
  <c r="G153" i="1" s="1"/>
  <c r="I153" i="87" s="1"/>
  <c r="I130" i="87"/>
  <c r="M21" i="61"/>
  <c r="M30" i="61"/>
  <c r="G6" i="77"/>
  <c r="I48" i="87"/>
  <c r="K21" i="61"/>
  <c r="K30" i="61"/>
  <c r="G130" i="87"/>
  <c r="E129" i="1"/>
  <c r="G59" i="87"/>
  <c r="E57" i="1"/>
  <c r="H130" i="87"/>
  <c r="F129" i="1"/>
  <c r="L21" i="61"/>
  <c r="L30" i="61" s="1"/>
  <c r="F75" i="1"/>
  <c r="H75" i="87"/>
  <c r="H77" i="87"/>
  <c r="G20" i="73"/>
  <c r="G19" i="73" s="1"/>
  <c r="G29" i="73" s="1"/>
  <c r="D58" i="76" s="1"/>
  <c r="I73" i="87"/>
  <c r="G72" i="1"/>
  <c r="I72" i="87"/>
  <c r="C129" i="1"/>
  <c r="E132" i="87"/>
  <c r="C26" i="1"/>
  <c r="C5" i="77"/>
  <c r="E31" i="87"/>
  <c r="G13" i="87"/>
  <c r="E12" i="1"/>
  <c r="G33" i="87"/>
  <c r="E9" i="77"/>
  <c r="E145" i="1"/>
  <c r="G145" i="87" s="1"/>
  <c r="G146" i="87"/>
  <c r="F79" i="1"/>
  <c r="H79" i="87"/>
  <c r="H80" i="87"/>
  <c r="H20" i="87"/>
  <c r="F19" i="1"/>
  <c r="E33" i="87"/>
  <c r="C9" i="77"/>
  <c r="G63" i="1"/>
  <c r="I63" i="87"/>
  <c r="I64" i="87"/>
  <c r="C72" i="1"/>
  <c r="E72" i="87" s="1"/>
  <c r="E74" i="87"/>
  <c r="K11" i="73"/>
  <c r="G112" i="87"/>
  <c r="E79" i="1"/>
  <c r="G79" i="87"/>
  <c r="G80" i="87"/>
  <c r="G20" i="87"/>
  <c r="E19" i="1"/>
  <c r="E6" i="61"/>
  <c r="F133" i="1"/>
  <c r="H133" i="87" s="1"/>
  <c r="H134" i="87"/>
  <c r="F67" i="1"/>
  <c r="H67" i="87" s="1"/>
  <c r="H68" i="87"/>
  <c r="H55" i="87"/>
  <c r="F52" i="1"/>
  <c r="H6" i="87"/>
  <c r="F5" i="1"/>
  <c r="G145" i="1"/>
  <c r="I145" i="87"/>
  <c r="I146" i="87"/>
  <c r="I134" i="87"/>
  <c r="G133" i="1"/>
  <c r="I133" i="87"/>
  <c r="G5" i="77"/>
  <c r="G11" i="77" s="1"/>
  <c r="I27" i="87"/>
  <c r="E146" i="87"/>
  <c r="C145" i="1"/>
  <c r="E145" i="87" s="1"/>
  <c r="F113" i="87"/>
  <c r="J16" i="61"/>
  <c r="G52" i="1"/>
  <c r="I52" i="87" s="1"/>
  <c r="I53" i="87"/>
  <c r="L6" i="73"/>
  <c r="H94" i="87"/>
  <c r="E61" i="87"/>
  <c r="C57" i="1"/>
  <c r="E57" i="87" s="1"/>
  <c r="C19" i="1"/>
  <c r="E19" i="87" s="1"/>
  <c r="E23" i="87"/>
  <c r="F148" i="87"/>
  <c r="D145" i="1"/>
  <c r="F145" i="87" s="1"/>
  <c r="G113" i="87"/>
  <c r="K16" i="61"/>
  <c r="G55" i="87"/>
  <c r="E52" i="1"/>
  <c r="D26" i="1"/>
  <c r="F31" i="87"/>
  <c r="D5" i="77"/>
  <c r="D11" i="77" s="1"/>
  <c r="D12" i="1"/>
  <c r="F15" i="87"/>
  <c r="F57" i="1"/>
  <c r="H58" i="87"/>
  <c r="H47" i="87"/>
  <c r="E64" i="87"/>
  <c r="C63" i="1"/>
  <c r="F140" i="1"/>
  <c r="H140" i="87"/>
  <c r="L28" i="73"/>
  <c r="L29" i="73" s="1"/>
  <c r="H142" i="87"/>
  <c r="H112" i="87"/>
  <c r="L11" i="73"/>
  <c r="I97" i="87"/>
  <c r="M9" i="73"/>
  <c r="G111" i="87"/>
  <c r="C133" i="1"/>
  <c r="E133" i="87"/>
  <c r="E137" i="87"/>
  <c r="D79" i="1"/>
  <c r="F79" i="87"/>
  <c r="F82" i="87"/>
  <c r="F69" i="87"/>
  <c r="D67" i="1"/>
  <c r="D19" i="1"/>
  <c r="D6" i="61"/>
  <c r="D17" i="61" s="1"/>
  <c r="F22" i="87"/>
  <c r="E113" i="87"/>
  <c r="I16" i="61"/>
  <c r="E78" i="87"/>
  <c r="C75" i="1"/>
  <c r="E75" i="87" s="1"/>
  <c r="F139" i="87"/>
  <c r="D133" i="1"/>
  <c r="F133" i="87"/>
  <c r="E133" i="1"/>
  <c r="G133" i="87" s="1"/>
  <c r="G134" i="87"/>
  <c r="E75" i="1"/>
  <c r="G75" i="87" s="1"/>
  <c r="G76" i="87"/>
  <c r="G69" i="87"/>
  <c r="E67" i="1"/>
  <c r="G67" i="87" s="1"/>
  <c r="D57" i="1"/>
  <c r="F58" i="87"/>
  <c r="F6" i="87"/>
  <c r="H13" i="87"/>
  <c r="I81" i="87"/>
  <c r="G79" i="1"/>
  <c r="I79" i="87"/>
  <c r="G67" i="1"/>
  <c r="G86" i="1" s="1"/>
  <c r="I69" i="87"/>
  <c r="G57" i="1"/>
  <c r="I57" i="87"/>
  <c r="C8" i="61"/>
  <c r="C20" i="73"/>
  <c r="E8" i="61"/>
  <c r="G140" i="1"/>
  <c r="I140" i="87" s="1"/>
  <c r="I33" i="87"/>
  <c r="G29" i="3"/>
  <c r="I119" i="87"/>
  <c r="M10" i="61"/>
  <c r="I113" i="87"/>
  <c r="M16" i="61"/>
  <c r="G93" i="145"/>
  <c r="G128" i="145" s="1"/>
  <c r="G155" i="145" s="1"/>
  <c r="M11" i="73"/>
  <c r="G110" i="3"/>
  <c r="G110" i="1" s="1"/>
  <c r="I110" i="87" s="1"/>
  <c r="G110" i="116"/>
  <c r="G98" i="3"/>
  <c r="G98" i="1" s="1"/>
  <c r="G128" i="144"/>
  <c r="G155" i="144"/>
  <c r="G65" i="142"/>
  <c r="G90" i="142" s="1"/>
  <c r="I60" i="87"/>
  <c r="G57" i="116"/>
  <c r="G128" i="142"/>
  <c r="G155" i="142" s="1"/>
  <c r="I8" i="87"/>
  <c r="G5" i="1"/>
  <c r="G6" i="73" s="1"/>
  <c r="G8" i="141"/>
  <c r="G65" i="141"/>
  <c r="G90" i="141"/>
  <c r="G8" i="116"/>
  <c r="G93" i="141"/>
  <c r="G98" i="116"/>
  <c r="G154" i="137"/>
  <c r="M28" i="73"/>
  <c r="M29" i="73"/>
  <c r="D65" i="76"/>
  <c r="G140" i="116"/>
  <c r="G153" i="116" s="1"/>
  <c r="I142" i="87"/>
  <c r="I76" i="87"/>
  <c r="G75" i="1"/>
  <c r="G78" i="3"/>
  <c r="G23" i="73" s="1"/>
  <c r="G89" i="137"/>
  <c r="G128" i="136"/>
  <c r="G155" i="136" s="1"/>
  <c r="G128" i="134"/>
  <c r="G155" i="134"/>
  <c r="I17" i="87"/>
  <c r="G12" i="1"/>
  <c r="G7" i="73"/>
  <c r="G12" i="116"/>
  <c r="G15" i="3"/>
  <c r="G128" i="133"/>
  <c r="G155" i="133"/>
  <c r="G128" i="130"/>
  <c r="G128" i="3" s="1"/>
  <c r="G128" i="121"/>
  <c r="G128" i="117" s="1"/>
  <c r="I40" i="87"/>
  <c r="M8" i="61"/>
  <c r="I117" i="87"/>
  <c r="I95" i="87"/>
  <c r="M6" i="61"/>
  <c r="M17" i="61" s="1"/>
  <c r="M31" i="61" s="1"/>
  <c r="I114" i="87"/>
  <c r="M8" i="73"/>
  <c r="G41" i="160"/>
  <c r="G34" i="1"/>
  <c r="I34" i="87"/>
  <c r="M6" i="73"/>
  <c r="D10" i="73"/>
  <c r="F34" i="87"/>
  <c r="C7" i="73"/>
  <c r="C11" i="77"/>
  <c r="G9" i="61"/>
  <c r="C155" i="145"/>
  <c r="D128" i="145"/>
  <c r="C93" i="1"/>
  <c r="E93" i="87" s="1"/>
  <c r="E98" i="87"/>
  <c r="I10" i="73"/>
  <c r="J10" i="73"/>
  <c r="F98" i="87"/>
  <c r="J11" i="73"/>
  <c r="F112" i="87"/>
  <c r="G34" i="87"/>
  <c r="E10" i="73"/>
  <c r="C90" i="145"/>
  <c r="D153" i="1"/>
  <c r="F129" i="87"/>
  <c r="G19" i="87"/>
  <c r="H19" i="87"/>
  <c r="F6" i="61"/>
  <c r="G129" i="87"/>
  <c r="E153" i="1"/>
  <c r="F19" i="87"/>
  <c r="E11" i="73"/>
  <c r="G52" i="87"/>
  <c r="E9" i="61"/>
  <c r="E17" i="61" s="1"/>
  <c r="G57" i="87"/>
  <c r="F86" i="1"/>
  <c r="B45" i="76" s="1"/>
  <c r="F159" i="1"/>
  <c r="H63" i="87"/>
  <c r="F9" i="73"/>
  <c r="H26" i="87"/>
  <c r="D9" i="73"/>
  <c r="F26" i="87"/>
  <c r="C153" i="1"/>
  <c r="B13" i="76" s="1"/>
  <c r="E129" i="87"/>
  <c r="E9" i="73"/>
  <c r="G26" i="87"/>
  <c r="D9" i="61"/>
  <c r="F57" i="87"/>
  <c r="C9" i="61"/>
  <c r="C17" i="61" s="1"/>
  <c r="H129" i="87"/>
  <c r="F153" i="1"/>
  <c r="B52" i="76" s="1"/>
  <c r="I19" i="87"/>
  <c r="G6" i="61"/>
  <c r="C6" i="61"/>
  <c r="E26" i="87"/>
  <c r="C9" i="73"/>
  <c r="F12" i="87"/>
  <c r="D7" i="73"/>
  <c r="H52" i="87"/>
  <c r="F11" i="73"/>
  <c r="F9" i="61"/>
  <c r="F6" i="73"/>
  <c r="H5" i="87"/>
  <c r="E6" i="73"/>
  <c r="E62" i="1"/>
  <c r="G5" i="87"/>
  <c r="E7" i="73"/>
  <c r="G12" i="87"/>
  <c r="F67" i="87"/>
  <c r="G8" i="3"/>
  <c r="G5" i="116"/>
  <c r="G128" i="141"/>
  <c r="G155" i="141"/>
  <c r="G93" i="3"/>
  <c r="G155" i="137"/>
  <c r="I75" i="87"/>
  <c r="I12" i="87"/>
  <c r="D155" i="145"/>
  <c r="H86" i="87"/>
  <c r="B39" i="76"/>
  <c r="G153" i="87"/>
  <c r="B31" i="76"/>
  <c r="E153" i="87"/>
  <c r="G46" i="116"/>
  <c r="G49" i="145"/>
  <c r="G49" i="3" s="1"/>
  <c r="G65" i="145"/>
  <c r="G90" i="145"/>
  <c r="I26" i="87"/>
  <c r="G9" i="73"/>
  <c r="E34" i="87"/>
  <c r="C10" i="73"/>
  <c r="D31" i="61"/>
  <c r="E45" i="76"/>
  <c r="B65" i="76"/>
  <c r="E65" i="76" s="1"/>
  <c r="D52" i="76"/>
  <c r="K10" i="61"/>
  <c r="K17" i="61"/>
  <c r="K31" i="61"/>
  <c r="D86" i="1"/>
  <c r="H57" i="87"/>
  <c r="I67" i="87"/>
  <c r="F97" i="87"/>
  <c r="G10" i="73"/>
  <c r="E63" i="87"/>
  <c r="I129" i="87"/>
  <c r="F5" i="149"/>
  <c r="D11" i="73"/>
  <c r="G62" i="87"/>
  <c r="E114" i="1"/>
  <c r="C91" i="1"/>
  <c r="G11" i="73"/>
  <c r="G18" i="73" s="1"/>
  <c r="C11" i="73"/>
  <c r="G114" i="87"/>
  <c r="F86" i="87"/>
  <c r="B19" i="76"/>
  <c r="G30" i="73" l="1"/>
  <c r="F153" i="87"/>
  <c r="B26" i="76"/>
  <c r="E26" i="76" s="1"/>
  <c r="I86" i="87"/>
  <c r="G159" i="1"/>
  <c r="H17" i="87"/>
  <c r="F12" i="1"/>
  <c r="D159" i="116"/>
  <c r="D159" i="1"/>
  <c r="B58" i="76"/>
  <c r="E58" i="76" s="1"/>
  <c r="I98" i="87"/>
  <c r="M10" i="73"/>
  <c r="G93" i="1"/>
  <c r="M18" i="73"/>
  <c r="G31" i="73" s="1"/>
  <c r="I18" i="73"/>
  <c r="E32" i="61"/>
  <c r="E31" i="61"/>
  <c r="K32" i="61"/>
  <c r="F155" i="133"/>
  <c r="C31" i="61"/>
  <c r="E18" i="73"/>
  <c r="E52" i="76"/>
  <c r="E13" i="76"/>
  <c r="F159" i="116"/>
  <c r="F87" i="116"/>
  <c r="H153" i="87"/>
  <c r="G90" i="137"/>
  <c r="C86" i="1"/>
  <c r="F93" i="116"/>
  <c r="F42" i="122"/>
  <c r="D41" i="105"/>
  <c r="C41" i="129"/>
  <c r="H26" i="24"/>
  <c r="I26" i="24" s="1"/>
  <c r="C155" i="150"/>
  <c r="I5" i="87"/>
  <c r="E86" i="1"/>
  <c r="G8" i="79"/>
  <c r="F93" i="3"/>
  <c r="G158" i="117"/>
  <c r="E90" i="150"/>
  <c r="C155" i="141"/>
  <c r="D36" i="129"/>
  <c r="D41" i="163"/>
  <c r="D41" i="129" s="1"/>
  <c r="G154" i="118"/>
  <c r="G37" i="122"/>
  <c r="F155" i="130"/>
  <c r="J26" i="24"/>
  <c r="K26" i="24" s="1"/>
  <c r="L26" i="24" s="1"/>
  <c r="M26" i="24" s="1"/>
  <c r="N26" i="24" s="1"/>
  <c r="C90" i="141"/>
  <c r="E37" i="128"/>
  <c r="C37" i="128"/>
  <c r="D155" i="133"/>
  <c r="F155" i="147"/>
  <c r="C155" i="121"/>
  <c r="C42" i="158"/>
  <c r="C42" i="79" s="1"/>
  <c r="C37" i="79"/>
  <c r="C62" i="117"/>
  <c r="C128" i="117"/>
  <c r="C155" i="130"/>
  <c r="O25" i="24"/>
  <c r="C34" i="117"/>
  <c r="C57" i="117"/>
  <c r="C79" i="117"/>
  <c r="C4" i="61"/>
  <c r="C12" i="116"/>
  <c r="C62" i="116" s="1"/>
  <c r="C154" i="148"/>
  <c r="C65" i="150"/>
  <c r="C90" i="150" s="1"/>
  <c r="C128" i="155"/>
  <c r="D19" i="118"/>
  <c r="G90" i="116"/>
  <c r="D12" i="3"/>
  <c r="D9" i="1" s="1"/>
  <c r="F9" i="87" s="1"/>
  <c r="D9" i="116"/>
  <c r="D93" i="147"/>
  <c r="D128" i="147" s="1"/>
  <c r="D155" i="147" s="1"/>
  <c r="D143" i="3"/>
  <c r="D140" i="154"/>
  <c r="D154" i="154" s="1"/>
  <c r="D155" i="154" s="1"/>
  <c r="F89" i="3"/>
  <c r="F90" i="137"/>
  <c r="F155" i="138"/>
  <c r="D42" i="158"/>
  <c r="D42" i="79" s="1"/>
  <c r="D155" i="142"/>
  <c r="C89" i="135"/>
  <c r="C22" i="3"/>
  <c r="C89" i="141"/>
  <c r="C65" i="152"/>
  <c r="C90" i="152" s="1"/>
  <c r="C89" i="153"/>
  <c r="C90" i="153" s="1"/>
  <c r="C154" i="153"/>
  <c r="C155" i="153" s="1"/>
  <c r="C36" i="164"/>
  <c r="C41" i="164" s="1"/>
  <c r="C6" i="1"/>
  <c r="C117" i="1"/>
  <c r="C98" i="116"/>
  <c r="O21" i="24"/>
  <c r="D20" i="105"/>
  <c r="D154" i="134"/>
  <c r="D155" i="134" s="1"/>
  <c r="D75" i="3"/>
  <c r="D114" i="3"/>
  <c r="D146" i="3"/>
  <c r="D96" i="3"/>
  <c r="D96" i="1" s="1"/>
  <c r="D46" i="129"/>
  <c r="D94" i="116" s="1"/>
  <c r="D93" i="116" s="1"/>
  <c r="D128" i="116" s="1"/>
  <c r="D154" i="116" s="1"/>
  <c r="D45" i="163"/>
  <c r="F155" i="132"/>
  <c r="F155" i="139"/>
  <c r="E155" i="144"/>
  <c r="E34" i="116"/>
  <c r="E62" i="116" s="1"/>
  <c r="C36" i="125"/>
  <c r="C154" i="121"/>
  <c r="C65" i="130"/>
  <c r="O14" i="24"/>
  <c r="O26" i="24" s="1"/>
  <c r="C114" i="3"/>
  <c r="C114" i="117"/>
  <c r="C154" i="133"/>
  <c r="C155" i="133" s="1"/>
  <c r="C94" i="116"/>
  <c r="C62" i="87"/>
  <c r="C87" i="87" s="1"/>
  <c r="D57" i="166"/>
  <c r="D38" i="79"/>
  <c r="D114" i="118"/>
  <c r="D65" i="150"/>
  <c r="D90" i="150" s="1"/>
  <c r="D70" i="3"/>
  <c r="D39" i="116"/>
  <c r="D34" i="116" s="1"/>
  <c r="D62" i="116" s="1"/>
  <c r="D96" i="116"/>
  <c r="D48" i="79"/>
  <c r="D94" i="3"/>
  <c r="D115" i="3"/>
  <c r="D115" i="1" s="1"/>
  <c r="F90" i="130"/>
  <c r="F90" i="134"/>
  <c r="E155" i="137"/>
  <c r="E155" i="139"/>
  <c r="F90" i="144"/>
  <c r="F90" i="146"/>
  <c r="C155" i="135"/>
  <c r="D58" i="158"/>
  <c r="D93" i="118"/>
  <c r="D128" i="118" s="1"/>
  <c r="D158" i="118" s="1"/>
  <c r="D65" i="157"/>
  <c r="D90" i="157" s="1"/>
  <c r="D128" i="155"/>
  <c r="D155" i="155" s="1"/>
  <c r="D128" i="139"/>
  <c r="D155" i="139" s="1"/>
  <c r="D128" i="138"/>
  <c r="D155" i="138" s="1"/>
  <c r="D154" i="132"/>
  <c r="D155" i="132" s="1"/>
  <c r="D63" i="116"/>
  <c r="D79" i="116"/>
  <c r="D95" i="3"/>
  <c r="D95" i="117"/>
  <c r="E89" i="3"/>
  <c r="E90" i="137"/>
  <c r="E90" i="144"/>
  <c r="E90" i="146"/>
  <c r="E90" i="155"/>
  <c r="D93" i="121"/>
  <c r="D8" i="116"/>
  <c r="D11" i="3"/>
  <c r="D8" i="1" s="1"/>
  <c r="F120" i="1"/>
  <c r="H120" i="87" s="1"/>
  <c r="F52" i="79"/>
  <c r="F154" i="130"/>
  <c r="F75" i="116"/>
  <c r="F66" i="3"/>
  <c r="E98" i="3"/>
  <c r="E98" i="1" s="1"/>
  <c r="F154" i="147"/>
  <c r="E90" i="149"/>
  <c r="E154" i="150"/>
  <c r="E89" i="150"/>
  <c r="F155" i="155"/>
  <c r="E42" i="158"/>
  <c r="F36" i="161"/>
  <c r="F41" i="161" s="1"/>
  <c r="F41" i="1"/>
  <c r="H41" i="87" s="1"/>
  <c r="G155" i="146"/>
  <c r="G90" i="167"/>
  <c r="F45" i="1"/>
  <c r="H45" i="87" s="1"/>
  <c r="E8" i="129"/>
  <c r="F128" i="146"/>
  <c r="F128" i="3" s="1"/>
  <c r="E154" i="147"/>
  <c r="E155" i="147" s="1"/>
  <c r="F65" i="147"/>
  <c r="F128" i="149"/>
  <c r="F155" i="149" s="1"/>
  <c r="E154" i="154"/>
  <c r="E128" i="154"/>
  <c r="E155" i="154" s="1"/>
  <c r="E128" i="155"/>
  <c r="E155" i="155" s="1"/>
  <c r="F90" i="155"/>
  <c r="F155" i="156"/>
  <c r="E154" i="157"/>
  <c r="E155" i="157" s="1"/>
  <c r="E65" i="157"/>
  <c r="E154" i="148"/>
  <c r="F58" i="158"/>
  <c r="F36" i="125"/>
  <c r="C90" i="167"/>
  <c r="F128" i="167"/>
  <c r="F155" i="167" s="1"/>
  <c r="F8" i="105"/>
  <c r="E154" i="130"/>
  <c r="E155" i="130" s="1"/>
  <c r="F154" i="146"/>
  <c r="E90" i="147"/>
  <c r="E128" i="150"/>
  <c r="F90" i="153"/>
  <c r="F89" i="157"/>
  <c r="F90" i="157" s="1"/>
  <c r="E128" i="148"/>
  <c r="E155" i="148" s="1"/>
  <c r="F38" i="79"/>
  <c r="E37" i="122"/>
  <c r="E8" i="105"/>
  <c r="E36" i="125"/>
  <c r="F37" i="129"/>
  <c r="F36" i="162"/>
  <c r="F36" i="164"/>
  <c r="F41" i="164" s="1"/>
  <c r="D65" i="167"/>
  <c r="D90" i="167" s="1"/>
  <c r="D128" i="167"/>
  <c r="E154" i="145"/>
  <c r="E155" i="145" s="1"/>
  <c r="F155" i="150"/>
  <c r="E90" i="153"/>
  <c r="F65" i="154"/>
  <c r="F90" i="154" s="1"/>
  <c r="E89" i="157"/>
  <c r="F90" i="148"/>
  <c r="F37" i="158"/>
  <c r="F42" i="158" s="1"/>
  <c r="F119" i="1"/>
  <c r="F43" i="1"/>
  <c r="H43" i="87" s="1"/>
  <c r="E128" i="132"/>
  <c r="G155" i="135"/>
  <c r="G90" i="138"/>
  <c r="F97" i="1"/>
  <c r="F48" i="1"/>
  <c r="F35" i="1"/>
  <c r="F118" i="1"/>
  <c r="H118" i="87" s="1"/>
  <c r="F44" i="1"/>
  <c r="H44" i="87" s="1"/>
  <c r="F38" i="1"/>
  <c r="H38" i="87" s="1"/>
  <c r="G90" i="136"/>
  <c r="G155" i="138"/>
  <c r="G90" i="150"/>
  <c r="G90" i="153"/>
  <c r="G90" i="130"/>
  <c r="G90" i="132"/>
  <c r="G90" i="133"/>
  <c r="D90" i="135"/>
  <c r="D90" i="3" s="1"/>
  <c r="G155" i="167"/>
  <c r="E154" i="121"/>
  <c r="E155" i="121" s="1"/>
  <c r="G75" i="3"/>
  <c r="G89" i="155"/>
  <c r="G89" i="3" s="1"/>
  <c r="G19" i="118"/>
  <c r="G26" i="79"/>
  <c r="G128" i="118"/>
  <c r="G20" i="105"/>
  <c r="G154" i="121"/>
  <c r="D154" i="121"/>
  <c r="G154" i="130"/>
  <c r="G155" i="130" s="1"/>
  <c r="G82" i="3"/>
  <c r="G65" i="155"/>
  <c r="G65" i="3" s="1"/>
  <c r="G36" i="161"/>
  <c r="G41" i="161" s="1"/>
  <c r="F34" i="118"/>
  <c r="G67" i="117"/>
  <c r="G86" i="118"/>
  <c r="G159" i="118" s="1"/>
  <c r="F154" i="121"/>
  <c r="G22" i="3"/>
  <c r="G154" i="156"/>
  <c r="G155" i="156" s="1"/>
  <c r="G30" i="105"/>
  <c r="G26" i="129"/>
  <c r="G36" i="166"/>
  <c r="G47" i="1"/>
  <c r="G86" i="116"/>
  <c r="G159" i="116" s="1"/>
  <c r="G114" i="3"/>
  <c r="G65" i="156"/>
  <c r="G90" i="156" s="1"/>
  <c r="G89" i="148"/>
  <c r="G90" i="148" s="1"/>
  <c r="G52" i="79"/>
  <c r="G46" i="118"/>
  <c r="G58" i="158"/>
  <c r="G58" i="79" s="1"/>
  <c r="G36" i="159"/>
  <c r="G45" i="129"/>
  <c r="G93" i="116" s="1"/>
  <c r="G20" i="129"/>
  <c r="G57" i="163"/>
  <c r="G57" i="129" s="1"/>
  <c r="G49" i="1"/>
  <c r="I49" i="87" s="1"/>
  <c r="G128" i="116"/>
  <c r="G154" i="116" s="1"/>
  <c r="G39" i="116"/>
  <c r="G114" i="117"/>
  <c r="G37" i="116"/>
  <c r="G34" i="116" s="1"/>
  <c r="G62" i="116" s="1"/>
  <c r="E90" i="3" l="1"/>
  <c r="G87" i="116"/>
  <c r="G158" i="116"/>
  <c r="E154" i="117"/>
  <c r="E36" i="105"/>
  <c r="E41" i="125"/>
  <c r="E41" i="105" s="1"/>
  <c r="D154" i="118"/>
  <c r="D58" i="79"/>
  <c r="C154" i="117"/>
  <c r="C155" i="3"/>
  <c r="G41" i="166"/>
  <c r="G41" i="129" s="1"/>
  <c r="G36" i="129"/>
  <c r="F46" i="1"/>
  <c r="F6" i="77"/>
  <c r="F11" i="77" s="1"/>
  <c r="H48" i="87"/>
  <c r="E155" i="132"/>
  <c r="E155" i="3" s="1"/>
  <c r="E128" i="3"/>
  <c r="E90" i="157"/>
  <c r="E65" i="3"/>
  <c r="F90" i="147"/>
  <c r="F90" i="3" s="1"/>
  <c r="H90" i="3" s="1"/>
  <c r="F65" i="3"/>
  <c r="F8" i="87"/>
  <c r="D5" i="1"/>
  <c r="D94" i="1"/>
  <c r="C153" i="117"/>
  <c r="C159" i="117" s="1"/>
  <c r="C154" i="3"/>
  <c r="J8" i="73"/>
  <c r="F96" i="87"/>
  <c r="C114" i="1"/>
  <c r="E117" i="87"/>
  <c r="I8" i="61"/>
  <c r="I17" i="61" s="1"/>
  <c r="C89" i="3"/>
  <c r="C87" i="116"/>
  <c r="C158" i="117"/>
  <c r="C90" i="135"/>
  <c r="E87" i="1"/>
  <c r="B32" i="76"/>
  <c r="E32" i="76" s="1"/>
  <c r="G86" i="87"/>
  <c r="E159" i="1"/>
  <c r="E86" i="87"/>
  <c r="C159" i="1"/>
  <c r="B6" i="76"/>
  <c r="E6" i="76" s="1"/>
  <c r="E31" i="73"/>
  <c r="E30" i="73"/>
  <c r="D31" i="76"/>
  <c r="E31" i="76" s="1"/>
  <c r="K31" i="73"/>
  <c r="I30" i="73"/>
  <c r="G41" i="159"/>
  <c r="G41" i="105" s="1"/>
  <c r="G36" i="105"/>
  <c r="G46" i="1"/>
  <c r="I47" i="87"/>
  <c r="H35" i="87"/>
  <c r="F34" i="1"/>
  <c r="D87" i="116"/>
  <c r="D158" i="116"/>
  <c r="C90" i="130"/>
  <c r="C65" i="3"/>
  <c r="F153" i="117"/>
  <c r="F159" i="117" s="1"/>
  <c r="F154" i="3"/>
  <c r="F155" i="121"/>
  <c r="D153" i="117"/>
  <c r="D159" i="117" s="1"/>
  <c r="D154" i="3"/>
  <c r="E153" i="117"/>
  <c r="E159" i="117" s="1"/>
  <c r="E154" i="3"/>
  <c r="H97" i="87"/>
  <c r="F93" i="1"/>
  <c r="L9" i="73"/>
  <c r="L18" i="73" s="1"/>
  <c r="F41" i="162"/>
  <c r="F41" i="129" s="1"/>
  <c r="F36" i="129"/>
  <c r="F41" i="125"/>
  <c r="F41" i="105" s="1"/>
  <c r="F36" i="105"/>
  <c r="C155" i="155"/>
  <c r="C128" i="3"/>
  <c r="C36" i="129"/>
  <c r="F62" i="118"/>
  <c r="D65" i="3"/>
  <c r="F37" i="79"/>
  <c r="G128" i="1"/>
  <c r="I93" i="87"/>
  <c r="J6" i="61"/>
  <c r="J17" i="61" s="1"/>
  <c r="F115" i="87"/>
  <c r="D114" i="1"/>
  <c r="F114" i="87" s="1"/>
  <c r="F7" i="73"/>
  <c r="H12" i="87"/>
  <c r="E42" i="122"/>
  <c r="E42" i="79" s="1"/>
  <c r="E37" i="79"/>
  <c r="E62" i="118"/>
  <c r="C36" i="105"/>
  <c r="C41" i="125"/>
  <c r="C41" i="105" s="1"/>
  <c r="C5" i="1"/>
  <c r="E6" i="87"/>
  <c r="G90" i="155"/>
  <c r="G153" i="117"/>
  <c r="G159" i="117" s="1"/>
  <c r="G154" i="3"/>
  <c r="G155" i="121"/>
  <c r="G90" i="3"/>
  <c r="L10" i="61"/>
  <c r="L17" i="61" s="1"/>
  <c r="L31" i="61" s="1"/>
  <c r="F114" i="1"/>
  <c r="H114" i="87" s="1"/>
  <c r="H119" i="87"/>
  <c r="E155" i="150"/>
  <c r="F58" i="79"/>
  <c r="F154" i="118"/>
  <c r="F155" i="146"/>
  <c r="E93" i="1"/>
  <c r="G98" i="87"/>
  <c r="K10" i="73"/>
  <c r="K18" i="73" s="1"/>
  <c r="D128" i="121"/>
  <c r="D93" i="117"/>
  <c r="D93" i="3"/>
  <c r="D95" i="1"/>
  <c r="C93" i="116"/>
  <c r="C128" i="116" s="1"/>
  <c r="C154" i="116" s="1"/>
  <c r="E158" i="116"/>
  <c r="E87" i="116"/>
  <c r="D57" i="163"/>
  <c r="D57" i="129" s="1"/>
  <c r="D45" i="129"/>
  <c r="D140" i="3"/>
  <c r="G62" i="118"/>
  <c r="G37" i="79"/>
  <c r="G42" i="122"/>
  <c r="G42" i="79" s="1"/>
  <c r="F42" i="79"/>
  <c r="E33" i="61"/>
  <c r="K33" i="61"/>
  <c r="M30" i="73"/>
  <c r="D66" i="76" s="1"/>
  <c r="D64" i="76"/>
  <c r="M31" i="73"/>
  <c r="G93" i="87" l="1"/>
  <c r="E128" i="1"/>
  <c r="H34" i="87"/>
  <c r="F10" i="73"/>
  <c r="D155" i="121"/>
  <c r="D128" i="117"/>
  <c r="D158" i="117" s="1"/>
  <c r="D128" i="3"/>
  <c r="G154" i="117"/>
  <c r="G155" i="3"/>
  <c r="E87" i="118"/>
  <c r="E158" i="118"/>
  <c r="F62" i="1"/>
  <c r="J31" i="61"/>
  <c r="D32" i="61"/>
  <c r="J32" i="61"/>
  <c r="F154" i="117"/>
  <c r="F155" i="3"/>
  <c r="C90" i="3"/>
  <c r="C158" i="116"/>
  <c r="M32" i="73"/>
  <c r="I31" i="61"/>
  <c r="D14" i="76" s="1"/>
  <c r="I32" i="61"/>
  <c r="C32" i="61"/>
  <c r="D6" i="73"/>
  <c r="D18" i="73" s="1"/>
  <c r="F5" i="87"/>
  <c r="D62" i="1"/>
  <c r="F95" i="87"/>
  <c r="J7" i="73"/>
  <c r="D38" i="76"/>
  <c r="K30" i="73"/>
  <c r="D40" i="76" s="1"/>
  <c r="C6" i="73"/>
  <c r="C18" i="73" s="1"/>
  <c r="E5" i="87"/>
  <c r="C62" i="1"/>
  <c r="F18" i="73"/>
  <c r="F87" i="118"/>
  <c r="F158" i="118"/>
  <c r="D51" i="76"/>
  <c r="L30" i="73"/>
  <c r="D53" i="76" s="1"/>
  <c r="D33" i="76"/>
  <c r="E32" i="73"/>
  <c r="K32" i="73"/>
  <c r="B33" i="76"/>
  <c r="G87" i="87"/>
  <c r="E114" i="87"/>
  <c r="C128" i="1"/>
  <c r="F8" i="61"/>
  <c r="F17" i="61" s="1"/>
  <c r="H46" i="87"/>
  <c r="G87" i="118"/>
  <c r="G158" i="118"/>
  <c r="G154" i="1"/>
  <c r="I128" i="87"/>
  <c r="B64" i="76"/>
  <c r="E64" i="76" s="1"/>
  <c r="F128" i="1"/>
  <c r="H93" i="87"/>
  <c r="G8" i="61"/>
  <c r="G17" i="61" s="1"/>
  <c r="I46" i="87"/>
  <c r="G62" i="1"/>
  <c r="D12" i="76"/>
  <c r="J6" i="73"/>
  <c r="J18" i="73" s="1"/>
  <c r="D93" i="1"/>
  <c r="F94" i="87"/>
  <c r="G32" i="73"/>
  <c r="D128" i="1" l="1"/>
  <c r="D158" i="1" s="1"/>
  <c r="F93" i="87"/>
  <c r="J30" i="73"/>
  <c r="D27" i="76" s="1"/>
  <c r="D25" i="76"/>
  <c r="G32" i="61"/>
  <c r="M32" i="61"/>
  <c r="G31" i="61"/>
  <c r="D57" i="76"/>
  <c r="D30" i="73"/>
  <c r="D31" i="73"/>
  <c r="J31" i="73"/>
  <c r="D18" i="76"/>
  <c r="F158" i="1"/>
  <c r="B44" i="76"/>
  <c r="F87" i="1"/>
  <c r="H62" i="87"/>
  <c r="I154" i="87"/>
  <c r="B66" i="76"/>
  <c r="E66" i="76" s="1"/>
  <c r="F32" i="61"/>
  <c r="F31" i="61"/>
  <c r="L32" i="61"/>
  <c r="E33" i="76"/>
  <c r="I31" i="73"/>
  <c r="C30" i="73"/>
  <c r="C31" i="73"/>
  <c r="D5" i="76"/>
  <c r="B57" i="76"/>
  <c r="I62" i="87"/>
  <c r="G87" i="1"/>
  <c r="G158" i="1"/>
  <c r="B51" i="76"/>
  <c r="E51" i="76" s="1"/>
  <c r="F154" i="1"/>
  <c r="H128" i="87"/>
  <c r="B12" i="76"/>
  <c r="E12" i="76" s="1"/>
  <c r="E128" i="87"/>
  <c r="C154" i="1"/>
  <c r="F31" i="73"/>
  <c r="L31" i="73"/>
  <c r="D44" i="76"/>
  <c r="F30" i="73"/>
  <c r="D87" i="1"/>
  <c r="F62" i="87"/>
  <c r="B18" i="76"/>
  <c r="E18" i="76" s="1"/>
  <c r="E154" i="1"/>
  <c r="B38" i="76"/>
  <c r="E38" i="76" s="1"/>
  <c r="E158" i="1"/>
  <c r="G128" i="87"/>
  <c r="E62" i="87"/>
  <c r="C87" i="1"/>
  <c r="C158" i="1"/>
  <c r="B5" i="76"/>
  <c r="E5" i="76" s="1"/>
  <c r="I33" i="61"/>
  <c r="C33" i="61"/>
  <c r="D33" i="61"/>
  <c r="J33" i="61"/>
  <c r="D154" i="117"/>
  <c r="D155" i="3"/>
  <c r="F32" i="73" l="1"/>
  <c r="L32" i="73"/>
  <c r="D46" i="76"/>
  <c r="E154" i="87"/>
  <c r="B14" i="76"/>
  <c r="E14" i="76" s="1"/>
  <c r="B53" i="76"/>
  <c r="E53" i="76" s="1"/>
  <c r="H154" i="87"/>
  <c r="I32" i="73"/>
  <c r="D7" i="76"/>
  <c r="C32" i="73"/>
  <c r="F33" i="61"/>
  <c r="L33" i="61"/>
  <c r="E57" i="76"/>
  <c r="H87" i="87"/>
  <c r="B46" i="76"/>
  <c r="E46" i="76" s="1"/>
  <c r="G33" i="61"/>
  <c r="M33" i="61"/>
  <c r="D59" i="76"/>
  <c r="F87" i="87"/>
  <c r="B20" i="76"/>
  <c r="B59" i="76"/>
  <c r="I87" i="87"/>
  <c r="E87" i="87"/>
  <c r="B7" i="76"/>
  <c r="E7" i="76" s="1"/>
  <c r="E44" i="76"/>
  <c r="B40" i="76"/>
  <c r="E40" i="76" s="1"/>
  <c r="G154" i="87"/>
  <c r="J32" i="73"/>
  <c r="D32" i="73"/>
  <c r="D20" i="76"/>
  <c r="F128" i="87"/>
  <c r="D154" i="1"/>
  <c r="B25" i="76"/>
  <c r="E25" i="76" s="1"/>
  <c r="E59" i="76" l="1"/>
  <c r="F154" i="87"/>
  <c r="B27" i="76"/>
  <c r="E27" i="76" s="1"/>
  <c r="E20" i="76"/>
</calcChain>
</file>

<file path=xl/comments1.xml><?xml version="1.0" encoding="utf-8"?>
<comments xmlns="http://schemas.openxmlformats.org/spreadsheetml/2006/main">
  <authors>
    <author>Bea</author>
  </authors>
  <commentList>
    <comment ref="C28" authorId="0" shapeId="0">
      <text>
        <r>
          <rPr>
            <b/>
            <sz val="9"/>
            <color indexed="81"/>
            <rFont val="Segoe UI"/>
            <family val="2"/>
            <charset val="238"/>
          </rPr>
          <t>személyi+járulék+dologi</t>
        </r>
      </text>
    </comment>
  </commentList>
</comments>
</file>

<file path=xl/sharedStrings.xml><?xml version="1.0" encoding="utf-8"?>
<sst xmlns="http://schemas.openxmlformats.org/spreadsheetml/2006/main" count="12255" uniqueCount="726">
  <si>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</si>
  <si>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</si>
  <si>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</si>
  <si>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</si>
  <si>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</si>
  <si>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</si>
  <si>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</si>
  <si>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</si>
  <si>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</si>
  <si>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</si>
  <si>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</si>
  <si>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</si>
  <si>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</si>
  <si>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</si>
  <si>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</si>
  <si>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</si>
  <si>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</si>
  <si>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</si>
  <si>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</si>
  <si>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</si>
  <si>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</si>
  <si>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</si>
  <si>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</si>
  <si>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</si>
  <si>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</si>
  <si>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</si>
  <si>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</si>
  <si>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</si>
  <si>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</si>
  <si>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</si>
  <si>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</si>
  <si>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</si>
  <si>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</si>
  <si>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</si>
  <si>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</si>
  <si>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</si>
  <si>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</si>
  <si>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</si>
  <si>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</si>
  <si>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</si>
  <si>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</si>
  <si>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</si>
  <si>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</si>
  <si>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</si>
  <si>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</si>
  <si>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</si>
  <si>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</si>
  <si>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</si>
  <si>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</si>
  <si>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</si>
  <si>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</si>
  <si>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</si>
  <si>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</si>
  <si>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</si>
  <si>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</si>
  <si>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</si>
  <si>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</si>
  <si>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</si>
  <si>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</si>
  <si>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</si>
  <si>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</si>
  <si>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</si>
  <si>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</si>
  <si>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</si>
  <si>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</si>
  <si>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</si>
  <si>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</si>
  <si>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</si>
  <si>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</si>
  <si>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</si>
  <si>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</si>
  <si>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</si>
  <si>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</si>
  <si>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</si>
  <si>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</si>
  <si>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</si>
  <si>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</si>
  <si>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</si>
  <si>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</si>
  <si>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</si>
  <si>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</si>
  <si>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</si>
  <si>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</si>
  <si>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</si>
  <si>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</si>
  <si>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</si>
  <si>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</si>
  <si>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</si>
  <si>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</si>
  <si>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</si>
  <si>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</si>
  <si>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</si>
  <si>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</si>
  <si>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</si>
  <si>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</si>
  <si>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</si>
  <si>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</si>
  <si>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</si>
  <si>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</si>
  <si>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</si>
  <si>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</si>
  <si>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</si>
  <si>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</si>
  <si>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</si>
  <si>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</si>
  <si>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</si>
  <si>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</si>
  <si>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</si>
  <si>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</si>
  <si>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</si>
  <si>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</si>
  <si>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</si>
  <si>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Dologi  kiadások</t>
  </si>
  <si>
    <t>Összesen (1+4+7+9+11)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</si>
  <si>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</si>
  <si>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</si>
  <si>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</si>
  <si>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</si>
  <si>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</si>
  <si>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</si>
  <si>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</si>
  <si>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</si>
  <si>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</si>
  <si>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</si>
  <si>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</si>
  <si>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</si>
  <si>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</si>
  <si>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</si>
  <si>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</si>
  <si>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</si>
  <si>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</si>
  <si>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</si>
  <si>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</si>
  <si>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</si>
  <si>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</si>
  <si>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</si>
  <si>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</si>
  <si>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</si>
  <si>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</si>
  <si>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</si>
  <si>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</si>
  <si>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</si>
  <si>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</si>
  <si>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</si>
  <si>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</si>
  <si>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</si>
  <si>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</si>
  <si>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</si>
  <si>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</si>
  <si>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</si>
  <si>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</si>
  <si>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</si>
  <si>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</si>
  <si>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</si>
  <si>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</si>
  <si>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</si>
  <si>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</si>
  <si>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</si>
  <si>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</si>
  <si>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</si>
  <si>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</si>
  <si>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</si>
  <si>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</si>
  <si>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</si>
  <si>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</si>
  <si>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</si>
  <si>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</si>
  <si>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</si>
  <si>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</si>
  <si>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</si>
  <si>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</si>
  <si>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</si>
  <si>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</si>
  <si>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</si>
  <si>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</si>
  <si>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</si>
  <si>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</si>
  <si>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</si>
  <si>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</si>
  <si>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</si>
  <si>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</si>
  <si>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</si>
  <si>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</si>
  <si>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</si>
  <si>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</si>
  <si>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</si>
  <si>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</si>
  <si>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</si>
  <si>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</si>
  <si>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</si>
  <si>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</si>
  <si>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</si>
  <si>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</si>
  <si>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</si>
  <si>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</si>
  <si>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</si>
  <si>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</si>
  <si>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</si>
  <si>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</si>
  <si>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</si>
  <si>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</si>
  <si>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</si>
  <si>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</si>
  <si>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</si>
  <si>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</si>
  <si>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</si>
  <si>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</si>
  <si>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</si>
  <si>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</si>
  <si>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</si>
  <si>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</si>
  <si>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</si>
  <si>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</si>
  <si>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</si>
  <si>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</si>
  <si>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</si>
  <si>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</si>
  <si>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</si>
  <si>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</si>
  <si>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</si>
  <si>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</si>
  <si>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</si>
  <si>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</si>
  <si>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</si>
  <si>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</si>
  <si>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</si>
  <si>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</si>
  <si>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</si>
  <si>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</si>
  <si>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</si>
  <si>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</si>
  <si>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</si>
  <si>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</si>
  <si>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</si>
  <si>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</si>
  <si>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</si>
  <si>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</si>
  <si>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</si>
  <si>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</si>
  <si>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</si>
  <si>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</si>
  <si>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</si>
  <si>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</si>
  <si>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</si>
  <si>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</si>
  <si>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</si>
  <si>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</si>
  <si>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</si>
  <si>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</si>
  <si>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</si>
  <si>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</si>
  <si>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</si>
  <si>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</si>
  <si>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</si>
  <si>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</si>
  <si>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</si>
  <si>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</si>
  <si>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</si>
  <si>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</si>
  <si>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</si>
  <si>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</si>
  <si>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</si>
  <si>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</si>
  <si>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</si>
  <si>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</si>
  <si>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</si>
  <si>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</si>
  <si>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</si>
  <si>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</si>
  <si>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</si>
  <si>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</si>
  <si>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</si>
  <si>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</si>
  <si>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</si>
  <si>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</si>
  <si>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</si>
  <si>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</si>
  <si>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</si>
  <si>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</si>
  <si>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</si>
  <si>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</si>
  <si>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</si>
  <si>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</si>
  <si>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</si>
  <si>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</si>
  <si>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</si>
  <si>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</si>
  <si>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</si>
  <si>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</si>
  <si>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</si>
  <si>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</si>
  <si>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</si>
  <si>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</si>
  <si>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</si>
  <si>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</si>
  <si>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</si>
  <si>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</si>
  <si>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</si>
  <si>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</si>
  <si>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</si>
  <si>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</si>
  <si>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</si>
  <si>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</si>
  <si>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</si>
  <si>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</si>
  <si>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</si>
  <si>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</si>
  <si>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</si>
  <si>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</si>
  <si>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</si>
  <si>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</si>
  <si>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</si>
  <si>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</si>
  <si>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</si>
  <si>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</si>
  <si>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</si>
  <si>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</si>
  <si>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</si>
  <si>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</si>
  <si>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</si>
  <si>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</si>
  <si>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</si>
  <si>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</si>
  <si>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</si>
  <si>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</si>
  <si>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</si>
  <si>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</si>
  <si>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</si>
  <si>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</si>
  <si>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</si>
  <si>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</si>
  <si>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</si>
  <si>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</si>
  <si>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</si>
  <si>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</si>
  <si>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</si>
  <si>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</si>
  <si>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</si>
  <si>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</si>
  <si>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</si>
  <si>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</si>
  <si>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</si>
  <si>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</si>
  <si>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</si>
  <si>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</si>
  <si>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</si>
  <si>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</si>
  <si>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</si>
  <si>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</si>
  <si>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</si>
  <si>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</si>
  <si>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</si>
  <si>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</si>
  <si>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</si>
  <si>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</si>
  <si>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</si>
  <si>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</si>
  <si>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</si>
  <si>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</si>
  <si>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</si>
  <si>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</si>
  <si>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</si>
  <si>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</si>
  <si>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</si>
  <si>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</si>
  <si>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</si>
  <si>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</si>
  <si>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</si>
  <si>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</si>
  <si>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</si>
  <si>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</si>
  <si>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</si>
  <si>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</si>
  <si>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</si>
  <si>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</si>
  <si>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</si>
  <si>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</si>
  <si>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</si>
  <si>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</si>
  <si>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</si>
  <si>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</si>
  <si>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</si>
  <si>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</si>
  <si>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</si>
  <si>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</si>
  <si>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</si>
  <si>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</si>
  <si>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</si>
  <si>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</si>
  <si>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</si>
  <si>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</si>
  <si>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</si>
  <si>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</si>
  <si>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</si>
  <si>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</si>
  <si>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</si>
  <si>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</si>
  <si>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</si>
  <si>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</si>
  <si>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</si>
  <si>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</si>
  <si>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</si>
  <si>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</si>
  <si>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</si>
  <si>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</si>
  <si>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</si>
  <si>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</si>
  <si>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</si>
  <si>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</si>
  <si>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</si>
  <si>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</si>
  <si>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</si>
  <si>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</si>
  <si>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</si>
  <si>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</si>
  <si>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</si>
  <si>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</si>
  <si>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</si>
  <si>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</si>
  <si>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</si>
  <si>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</si>
  <si>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</si>
  <si>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</si>
  <si>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</si>
  <si>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</si>
  <si>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</si>
  <si>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</si>
  <si>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</si>
  <si>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</si>
  <si>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</si>
  <si>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</si>
  <si>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</si>
  <si>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</si>
  <si>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</si>
  <si>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</si>
  <si>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</si>
  <si>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</si>
  <si>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</si>
  <si>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</si>
  <si>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</si>
  <si>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</si>
  <si>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</si>
  <si>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</si>
  <si>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</si>
  <si>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</si>
  <si>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</si>
  <si>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</si>
  <si>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</si>
  <si>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</si>
  <si>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</si>
  <si>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</si>
  <si>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</si>
  <si>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</si>
  <si>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</si>
  <si>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</si>
  <si>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</si>
  <si>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</si>
  <si>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</si>
  <si>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</si>
  <si>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</si>
  <si>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</si>
  <si>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</si>
  <si>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</si>
  <si>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</si>
  <si>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</si>
  <si>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</si>
  <si>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</si>
  <si>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</si>
  <si>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</si>
  <si>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</si>
  <si>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</si>
  <si>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</si>
  <si>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</si>
  <si>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</si>
  <si>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</si>
  <si>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</si>
  <si>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</si>
  <si>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</si>
  <si>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</si>
  <si>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</si>
  <si>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</si>
  <si>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</si>
  <si>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</si>
  <si>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</si>
  <si>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</si>
  <si>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</si>
  <si>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</si>
  <si>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</si>
  <si>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</si>
  <si>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</si>
  <si>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</si>
  <si>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</si>
  <si>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</si>
  <si>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</si>
  <si>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</si>
  <si>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</si>
  <si>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</si>
  <si>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</si>
  <si>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</si>
  <si>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</si>
  <si>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Bruttó  hiány:</t>
  </si>
  <si>
    <t>Bruttó  többlet:</t>
  </si>
  <si>
    <t>Nagytarcsa Község Önkormányzata adósságot keletkeztető ügyletekből és kezességvállalásokból fennálló kötelezettségei</t>
  </si>
  <si>
    <t>Nagytarcsa Község Önkormányzata saját bevételeinek részletezése az adósságot keletkeztető ügyletből származó tárgyévi fizetési kötelezettség megállapításához</t>
  </si>
  <si>
    <t>Kormányfunkció</t>
  </si>
  <si>
    <t>Csillagszem Óvoda</t>
  </si>
  <si>
    <t>Nagytarcsai Szociális Segítő Szolgálat</t>
  </si>
  <si>
    <t>Polgármesteri  Hivatal</t>
  </si>
  <si>
    <t>Kötelező</t>
  </si>
  <si>
    <t>Polgármesteri Hivatal</t>
  </si>
  <si>
    <t>Nagytarcsa Község Önkormányzat</t>
  </si>
  <si>
    <t xml:space="preserve">Államháztartáson belüli megelőlegezések </t>
  </si>
  <si>
    <t>Önként</t>
  </si>
  <si>
    <t>Forintban</t>
  </si>
  <si>
    <t>Könyvtár</t>
  </si>
  <si>
    <t>082044</t>
  </si>
  <si>
    <t>Múzeum</t>
  </si>
  <si>
    <t>082063</t>
  </si>
  <si>
    <t>Könyvtári állomány gyarapítása</t>
  </si>
  <si>
    <t>082042</t>
  </si>
  <si>
    <t>Védőnő</t>
  </si>
  <si>
    <t>074031</t>
  </si>
  <si>
    <t>Háziorvosi ellátás</t>
  </si>
  <si>
    <t>072111</t>
  </si>
  <si>
    <t>Iskolai étkeztetés</t>
  </si>
  <si>
    <t>096015</t>
  </si>
  <si>
    <t>Blaskovits Oszkár Általános Iskola</t>
  </si>
  <si>
    <t>092120</t>
  </si>
  <si>
    <t>Központi költségvetési befizetések</t>
  </si>
  <si>
    <t>018020</t>
  </si>
  <si>
    <t>Köztemető</t>
  </si>
  <si>
    <t>013320</t>
  </si>
  <si>
    <t>013350</t>
  </si>
  <si>
    <t>Központi költségvetés elsz.</t>
  </si>
  <si>
    <t>018010</t>
  </si>
  <si>
    <t>Utak</t>
  </si>
  <si>
    <t>045160</t>
  </si>
  <si>
    <t>Közvilágítás</t>
  </si>
  <si>
    <t>064010</t>
  </si>
  <si>
    <t>066020</t>
  </si>
  <si>
    <t>Város és községgazdálkodás</t>
  </si>
  <si>
    <t>Fogorvos</t>
  </si>
  <si>
    <t>072311</t>
  </si>
  <si>
    <t>Közművelődés</t>
  </si>
  <si>
    <t>082092</t>
  </si>
  <si>
    <t>107060</t>
  </si>
  <si>
    <t>Önkormányzati jogalkotók</t>
  </si>
  <si>
    <t>011130</t>
  </si>
  <si>
    <t>Támogatási célú finasz.műveletek</t>
  </si>
  <si>
    <t>018030</t>
  </si>
  <si>
    <t>Államadóssággal kapcsolatos tranzakciók</t>
  </si>
  <si>
    <t>017010</t>
  </si>
  <si>
    <t>900020</t>
  </si>
  <si>
    <t>Telekadó</t>
  </si>
  <si>
    <t>Magánszemélyek kommunális adója</t>
  </si>
  <si>
    <t>Szabadidősport-rekreációs sport tevékenység</t>
  </si>
  <si>
    <t>081045</t>
  </si>
  <si>
    <t>Polgármesteri Hivatal működés</t>
  </si>
  <si>
    <t>Támogatás finanszírozás</t>
  </si>
  <si>
    <t>091110</t>
  </si>
  <si>
    <t>Működési tevékenység</t>
  </si>
  <si>
    <t>091140</t>
  </si>
  <si>
    <t>Óvodai étkeztetés</t>
  </si>
  <si>
    <t>Gyermekjóléti szolgálat</t>
  </si>
  <si>
    <t>104042</t>
  </si>
  <si>
    <t>Házi segítségnyújtás</t>
  </si>
  <si>
    <t>107052</t>
  </si>
  <si>
    <t>108030</t>
  </si>
  <si>
    <t>Általános tartalék</t>
  </si>
  <si>
    <t>Céltartalék</t>
  </si>
  <si>
    <t>Út</t>
  </si>
  <si>
    <t>Út-Vismaior</t>
  </si>
  <si>
    <t>Polgármesteri Hivatal-Vismaior</t>
  </si>
  <si>
    <t>Hőközpont</t>
  </si>
  <si>
    <t>Teljes költség bruttó</t>
  </si>
  <si>
    <t>Ezer forintban</t>
  </si>
  <si>
    <t>Vagyoni típusú adók</t>
  </si>
  <si>
    <t>2014</t>
  </si>
  <si>
    <t>Bölcsőde pályázat +önerő</t>
  </si>
  <si>
    <t>Újraélesztő készülék</t>
  </si>
  <si>
    <t>Kamerarendszer bővítés</t>
  </si>
  <si>
    <t>Államigazgatás</t>
  </si>
  <si>
    <t>Nagytarcsa Község Önkormányzata</t>
  </si>
  <si>
    <t>Önkormányzati vagyonnal való gazdálkodás</t>
  </si>
  <si>
    <t>Polgármesteri Hivatal választás</t>
  </si>
  <si>
    <t>016010</t>
  </si>
  <si>
    <t>Óvoda szakmai tevékenység</t>
  </si>
  <si>
    <t>2020. évi előirányzat BEVÉTELEK</t>
  </si>
  <si>
    <t>1. sz. táblázat (Kötelező feladatok mérlege)</t>
  </si>
  <si>
    <t>1. sz. táblázat (Összevont mérleg)</t>
  </si>
  <si>
    <t>1. sz. táblázat (Önként vállalt)</t>
  </si>
  <si>
    <t>1. sz. táblázat(Államigazgatási feladatok)</t>
  </si>
  <si>
    <t>Piac kialakítás</t>
  </si>
  <si>
    <t>DPMV GFT eszköz beszerzés</t>
  </si>
  <si>
    <t>Projektorállvány,hangfal, külső tároló Winchester, vetítővászon, paravánok, savmentes tárolók</t>
  </si>
  <si>
    <t>Fűnyiró, salgópolc,udvari játékok, porszívó,páncélszekrény, mosogatógép), iratmegsemmisítő, párakapu, szék, szoftver</t>
  </si>
  <si>
    <t>2020</t>
  </si>
  <si>
    <t>2020/2021</t>
  </si>
  <si>
    <t>gázkazán csere, világító testek csere - Könyvtár</t>
  </si>
  <si>
    <t>Múzeum felújítás - pályázat</t>
  </si>
  <si>
    <t>Elektromos hálózat fejlesztés</t>
  </si>
  <si>
    <t>Szünidei étkezés</t>
  </si>
  <si>
    <t>104037</t>
  </si>
  <si>
    <t>Önkormányzatok funkcióra nem sorolható bevétele</t>
  </si>
  <si>
    <t>új parcellához vezető út kiépítése</t>
  </si>
  <si>
    <t>Utak, járdák, kerékpárutak kialakítása, gyalogátkelőhely létesítés</t>
  </si>
  <si>
    <t>Millenium gyalogos átkelő, Petőfi-Rákóczi gyalogátkelő közvilágítása</t>
  </si>
  <si>
    <t>Víz, szennyvíz keret, tó, padakmeder karbantartás</t>
  </si>
  <si>
    <t>Játszóterek létesítése (Grund, Jókai, Füzes, Petőfi ltp)</t>
  </si>
  <si>
    <t>kültéri foglalkoztató, korlát</t>
  </si>
  <si>
    <t>PH tárgyi eszköz beszerzés</t>
  </si>
  <si>
    <t>Számítógép beszerzés</t>
  </si>
  <si>
    <t>elektromos áram telj. bővítés</t>
  </si>
  <si>
    <t>Ingatlan beszerzés</t>
  </si>
  <si>
    <t>tartalék</t>
  </si>
  <si>
    <t>Megjegyzés</t>
  </si>
  <si>
    <t>107/2020. (V.12.) Pm. hat.</t>
  </si>
  <si>
    <t>115/2020. (V.26.) Pm. Hat.</t>
  </si>
  <si>
    <t>120/2020. (V.26.) Pm. hat.</t>
  </si>
  <si>
    <t>120/2020. (V.26.) Pm. hat., 123/2020. (V.26.) Pm. hat.</t>
  </si>
  <si>
    <t>118/2020. (V.26.) Pm. hat., 121/2020. (V.26.) Pm. hat.</t>
  </si>
  <si>
    <t>100/2020. (V.12.) Pm. hat., 107/2020. (V.12.) Pm. hat.</t>
  </si>
  <si>
    <t>100/2020. (V.12.) Pm. hat.</t>
  </si>
  <si>
    <t>136/2020. (VI.10.) Pm. hat.,</t>
  </si>
  <si>
    <t>137/2020. (VI.11.) Pm. hat.,</t>
  </si>
  <si>
    <t>142/2020. (VI.16.) Pm. hat.,</t>
  </si>
  <si>
    <t>116/2020. (V.26.) Pm. hat., 117/2020. (V.26.) Pm. hat., 118/2020. (V.26.) Pm. hat., 121/2020. (V.26.) Pm. hat., 144/2020. (VI.17.) Pm. hat.,</t>
  </si>
  <si>
    <t>2020. évi I. módosítás</t>
  </si>
  <si>
    <t>Finanszírozási bevételek, kiadások egyenlege (finanszírozási bevételek 17. sor - finanszírozási kiadások 10. sor)  (+/-)</t>
  </si>
  <si>
    <t>Finanszírozási bevételek, kiadások egyenlege (finanszírozási bevételek 17. sor - finanszírozási kiadások 10. sor) (+/-)</t>
  </si>
  <si>
    <t>Béta Motorsport Egyesület</t>
  </si>
  <si>
    <t>Blaskovits Alapítvány a Gyermekekért</t>
  </si>
  <si>
    <t>Felsőrét Lakópark Egyesület</t>
  </si>
  <si>
    <t>Füzesliget Lakópark Fejlesztéséért Egyesület</t>
  </si>
  <si>
    <t>Nagytarcsai Hagyományőrző Egyesület</t>
  </si>
  <si>
    <t>Nagytarcsai Szlovákok Önkormányzata</t>
  </si>
  <si>
    <t>Nyugállományú Honvédők</t>
  </si>
  <si>
    <t>sporttevékenység</t>
  </si>
  <si>
    <t>kulturális tevékenység</t>
  </si>
  <si>
    <t>sporttevékenység és kulturális tevékenység</t>
  </si>
  <si>
    <t>Támogatás összege</t>
  </si>
  <si>
    <t>Nagytarcsai Rozmaring Néptánc Egyesület</t>
  </si>
  <si>
    <t>ei. Átcsoportosítás Közszolgáltató miatt</t>
  </si>
  <si>
    <t>Ei. átcsoportosítás Közszolg. miatt</t>
  </si>
  <si>
    <t>074040</t>
  </si>
  <si>
    <t>100/2020. (V.12.) Pm. hat., 107/2020. (V.12.) Pm. hat., 136/2020. (VI.10.) Pm. hat.</t>
  </si>
  <si>
    <t>2020. évi II. módosítás</t>
  </si>
  <si>
    <t>2020. évi III. módosítás</t>
  </si>
  <si>
    <t>2020.</t>
  </si>
  <si>
    <t>I</t>
  </si>
  <si>
    <t>J</t>
  </si>
  <si>
    <t>Költségvetés tervezés</t>
  </si>
  <si>
    <t>031030</t>
  </si>
  <si>
    <t>Fertőző megbetegedések megelőzése, járványügyi ellátás</t>
  </si>
  <si>
    <t>Közterület rendjének fenntartása</t>
  </si>
  <si>
    <r>
      <t xml:space="preserve">100/2020.(V.12.) Pm. hat., 107/2020. (V.12.) Pm. hat., 109/2020. (V.12.) Pm. hat., 142/2020. (VI.16.) Pm. hat.,
</t>
    </r>
    <r>
      <rPr>
        <sz val="8"/>
        <color indexed="40"/>
        <rFont val="Times New Roman CE"/>
        <charset val="238"/>
      </rPr>
      <t>dupla előirányzatmódosítás miatt visszarendezve</t>
    </r>
  </si>
  <si>
    <r>
      <t xml:space="preserve">100/2020.(V.12.) Pm. hat., 109/2020. (V.12.) Pm. hat., 142/2020. (VI.16.) Pm. hat.,
</t>
    </r>
    <r>
      <rPr>
        <sz val="8"/>
        <color indexed="40"/>
        <rFont val="Times New Roman CE"/>
        <charset val="238"/>
      </rPr>
      <t>dupla előirányzatmódosítás miatt visszarendezve</t>
    </r>
  </si>
  <si>
    <t>Bursa pályázat miatt nő az előirányzat</t>
  </si>
  <si>
    <t>305/2020(VI.30) Kormányrendelet
08., 09. havi állami támogatás</t>
  </si>
  <si>
    <t>Szociális étkeztetés</t>
  </si>
  <si>
    <t>107051</t>
  </si>
  <si>
    <r>
      <t xml:space="preserve">állami miatt növekedett
</t>
    </r>
    <r>
      <rPr>
        <sz val="8"/>
        <color indexed="40"/>
        <rFont val="Times New Roman CE"/>
        <charset val="238"/>
      </rPr>
      <t>állami miatt növekedett</t>
    </r>
  </si>
  <si>
    <r>
      <t xml:space="preserve">107/2020. (V.12.) Pm. hat., 
állami miatt növekedett,
</t>
    </r>
    <r>
      <rPr>
        <sz val="8"/>
        <color indexed="40"/>
        <rFont val="Times New Roman CE"/>
        <charset val="238"/>
      </rPr>
      <t>állami miatt növekedett</t>
    </r>
  </si>
  <si>
    <r>
      <t xml:space="preserve">107/2020. (V.12.) Pm. hat.
</t>
    </r>
    <r>
      <rPr>
        <sz val="8"/>
        <color indexed="40"/>
        <rFont val="Times New Roman CE"/>
        <charset val="238"/>
      </rPr>
      <t>Kulturális ágazati pótlék miatt nőtt</t>
    </r>
  </si>
  <si>
    <t>Kulturális ágazati pótlék miatt nőtt</t>
  </si>
  <si>
    <r>
      <t xml:space="preserve">ei átcsoportosítás Közszolg. miatt
135/2020 (VI.9) PM. Határozat
</t>
    </r>
    <r>
      <rPr>
        <sz val="8"/>
        <color indexed="40"/>
        <rFont val="Times New Roman CE"/>
        <charset val="238"/>
      </rPr>
      <t>305/2020.(VI.30.) Kormányrendelet alapján</t>
    </r>
  </si>
  <si>
    <t>Általános céltartalék keretből átcsoportosítás 
96/2020. (IV.28.) Polgármesteri Határozat</t>
  </si>
  <si>
    <r>
      <t xml:space="preserve">129/2020. (VI.4.) Pm. hat., laptop beszerzés
</t>
    </r>
    <r>
      <rPr>
        <sz val="8"/>
        <color indexed="40"/>
        <rFont val="Times New Roman CE"/>
        <charset val="238"/>
      </rPr>
      <t>Globomax élő közvetítés kiépítése miatt nőtt (69/2020. (II.27) Képviselő-testület határozata)</t>
    </r>
  </si>
  <si>
    <t>Közszolgáltató Kft. Felhalmozási támogatás
166/2020. (VII.29) Képviselő-testület határozat (kifizetés 4.272.149 Ft összegben történt)</t>
  </si>
  <si>
    <t>Közszolgáltató Kft. Felhalmozási támogatás
166/2020. (VII.29) Képviselő-testület határozat (kifizetés 4.272.149 Ft összegben történt)
Bursa pályázat miatt csökken 100.000 Ft-tal</t>
  </si>
  <si>
    <r>
      <t xml:space="preserve">107/2020. (V.12.) Pm. hat.
</t>
    </r>
    <r>
      <rPr>
        <sz val="8"/>
        <color indexed="40"/>
        <rFont val="Times New Roman CE"/>
        <charset val="238"/>
      </rPr>
      <t>305/2020. (VI.30) Korm.rend. alapján</t>
    </r>
  </si>
  <si>
    <t>305/2020. (VI.30) Korm.rend. alapján</t>
  </si>
  <si>
    <r>
      <t xml:space="preserve">305/2020(VI.30) Kormányrendelet
</t>
    </r>
    <r>
      <rPr>
        <sz val="8"/>
        <color indexed="40"/>
        <rFont val="Times New Roman CE"/>
        <charset val="238"/>
      </rPr>
      <t>07- 09. havi állami támogatás</t>
    </r>
  </si>
  <si>
    <t>III. módosítás</t>
  </si>
  <si>
    <t>II. módosítás</t>
  </si>
  <si>
    <t>I. módosítás</t>
  </si>
  <si>
    <t>K</t>
  </si>
  <si>
    <t xml:space="preserve"> </t>
  </si>
  <si>
    <t>ELMŰ könyvtár</t>
  </si>
  <si>
    <t>telefonkészülék vásárlás dologi kiadással szemben</t>
  </si>
  <si>
    <t>Szünidei étkezés miatti átcsoportosítás</t>
  </si>
  <si>
    <t>Átcsoportosítás városra, HEMO áram, előtető, DPMV 1. sz. kút melléfúrás</t>
  </si>
  <si>
    <t>Sírhelymegváltás</t>
  </si>
  <si>
    <t>sírhelymegváltás ÁFA</t>
  </si>
  <si>
    <r>
      <t xml:space="preserve">96/2020. (IV.28.) Pm. hat., 100/2020. (V.12.) Pm. hat., 101/2020. (V.12.) Pm. hat., 107/2020. (V.12.) Pm. hat., 109/2020. (V.12.) Pm. hat., 115/2020. (V.26.) Pm. hat., 116/2020. (V.26.) Pm. hat., 117/2020. (V.26.) Pm. hat., 122/2020. (V.26.) Pm. hat., 123/2020. (V.26.) Pm. hat., 128/2020. (VI.4.) Pm. hat., 129/2020. (VI.4.) Pm. hat., 136/2020. (VI.10.) Pm. hat., 137/2020. (VI.11.) Pm. hat., 141/2020. (VI.16.) Pm. hat., 142/2020. (VI.16.) Pm. hat., 144/2020. (VI.17.) Pm. hat., 147/2020. (VI.17.) Pm. hat.
</t>
    </r>
    <r>
      <rPr>
        <sz val="8"/>
        <color indexed="40"/>
        <rFont val="Times New Roman CE"/>
        <charset val="238"/>
      </rPr>
      <t xml:space="preserve">Dupla előirányzat módosítás helyesbítése az I módosítást követően 5.640.000 Ft-tal nő az előirányzat
15 M-val csökken a veszélyhelyzeti keret miatt 96/2020. (IV.28.) Polgármesteri Határozat
</t>
    </r>
    <r>
      <rPr>
        <sz val="8"/>
        <color indexed="17"/>
        <rFont val="Times New Roman CE"/>
        <charset val="238"/>
      </rPr>
      <t>átcsoportosítás babacsomag miatt, átcsoportosítás 279/2020. (XI11.) PM határozat alapján
280/2020. (XI.11) PM határozat alapján
309/2020. (XII.09) PM határozat alapján</t>
    </r>
  </si>
  <si>
    <t xml:space="preserve">Ingatlan értékesítés bevétele </t>
  </si>
  <si>
    <t>utólagos közmű rácsatlakozás</t>
  </si>
  <si>
    <r>
      <t xml:space="preserve">ei átcsoportosítás Közszolg miatt
</t>
    </r>
    <r>
      <rPr>
        <sz val="8"/>
        <color indexed="17"/>
        <rFont val="Times New Roman CE"/>
        <charset val="238"/>
      </rPr>
      <t>klíma karbantartás</t>
    </r>
  </si>
  <si>
    <t>Egyéb szociális pénzbeli és természetbeni ellátások, támogatások</t>
  </si>
  <si>
    <t>babacsomag
280/2020. (XI.11) PM határozat</t>
  </si>
  <si>
    <t>Szünidei étkeztetés</t>
  </si>
  <si>
    <t>Szünidei gyermekétkeztetés</t>
  </si>
  <si>
    <t>Védőnői béremelés jogszabály szerint</t>
  </si>
  <si>
    <t>építményadó emelkedés miatt</t>
  </si>
  <si>
    <t>Átcsoportosítás dologira</t>
  </si>
  <si>
    <t>Átcsoportosítás beruházásról</t>
  </si>
  <si>
    <t>280/2020. (XI.11.) PM határozat</t>
  </si>
  <si>
    <t>COVID tesztek értékesítése nagytarcsai intézményeknek</t>
  </si>
  <si>
    <t>107/2020. (V.12.) Pm. hat.
NEAK fianszírozás</t>
  </si>
  <si>
    <t>2019. évi felülvizsgálat visszafizetése
2019. évi állami elszámolás</t>
  </si>
  <si>
    <r>
      <t xml:space="preserve">305/2020.(VI.30) Kormányrendelet alapján
</t>
    </r>
    <r>
      <rPr>
        <sz val="8"/>
        <color indexed="17"/>
        <rFont val="Times New Roman CE"/>
        <charset val="238"/>
      </rPr>
      <t>máj-okt pótigény</t>
    </r>
  </si>
  <si>
    <r>
      <t xml:space="preserve">305/2020.(VI.30.) Kormányrendelet alapján
</t>
    </r>
    <r>
      <rPr>
        <sz val="8"/>
        <color indexed="17"/>
        <rFont val="Times New Roman CE"/>
        <charset val="238"/>
      </rPr>
      <t>állami támogatás miatt nő</t>
    </r>
  </si>
  <si>
    <r>
      <t xml:space="preserve">állami támogatás miatt nő
</t>
    </r>
    <r>
      <rPr>
        <sz val="8"/>
        <color indexed="40"/>
        <rFont val="Times New Roman CE"/>
        <charset val="238"/>
      </rPr>
      <t xml:space="preserve">305/2020.(VI.30.) Kormányrendelet alapján
</t>
    </r>
    <r>
      <rPr>
        <sz val="8"/>
        <color indexed="17"/>
        <rFont val="Times New Roman CE"/>
        <charset val="238"/>
      </rPr>
      <t>állami támogatás miatt változik</t>
    </r>
  </si>
  <si>
    <t>2021. évi állami előleg</t>
  </si>
  <si>
    <r>
      <t xml:space="preserve">HEMO áram, előtető, DPMV 1. sz. kút melléfúrás miatt nő  </t>
    </r>
    <r>
      <rPr>
        <b/>
        <sz val="8"/>
        <color indexed="17"/>
        <rFont val="Times New Roman CE"/>
        <family val="1"/>
        <charset val="238"/>
      </rPr>
      <t>HEMO támogatás</t>
    </r>
  </si>
  <si>
    <r>
      <t xml:space="preserve">101/2020.(V.12.) Pm. hat., 122/2020. (V.26.) Pm. hat., 128/2020. (VI.4.) Pm. hat., 141/2020. (VI.16.) Pm. hat., ei. átcsoportosítás Közszolg miatt
</t>
    </r>
    <r>
      <rPr>
        <sz val="8"/>
        <color indexed="40"/>
        <rFont val="Times New Roman CE"/>
        <charset val="238"/>
      </rPr>
      <t xml:space="preserve">Globomax élő közvetítés kiépítése miatt csökkent (69/2020. (II.27) Képviselő-testület határozata)
</t>
    </r>
    <r>
      <rPr>
        <sz val="8"/>
        <color indexed="17"/>
        <rFont val="Times New Roman CE"/>
        <charset val="238"/>
      </rPr>
      <t>279/2020.(XI.11) PM határozat
ELMŰ könyvtár</t>
    </r>
  </si>
  <si>
    <t>sírhely megváltás, covid tesztek miatt veszélyhelyezeti keret átcsoportosítás
utólagos közmű rácsatlakozás</t>
  </si>
  <si>
    <t xml:space="preserve">Kiadások visszatérítései </t>
  </si>
  <si>
    <t>HEMO továbbszámlázás</t>
  </si>
  <si>
    <r>
      <t xml:space="preserve">100/2020. (V.12.) Pm. hat., 136/2020(VI.10.) PM hat., 107/2020. (V.12.) Pm. hat.
</t>
    </r>
    <r>
      <rPr>
        <sz val="8"/>
        <color indexed="40"/>
        <rFont val="Times New Roman CE"/>
        <charset val="238"/>
      </rPr>
      <t xml:space="preserve">Szoc ágazati+ kieg támogatás
</t>
    </r>
    <r>
      <rPr>
        <sz val="8"/>
        <color indexed="17"/>
        <rFont val="Times New Roman CE"/>
        <charset val="238"/>
      </rPr>
      <t>állami finanszírozás</t>
    </r>
  </si>
  <si>
    <t>Állami inkasszó 38/2013.(IX.19) NGM rendelet
Kiadásként és bevételként is tervezni szükséges</t>
  </si>
  <si>
    <r>
      <t xml:space="preserve">107/2020. (V.12.) Pm. hat.
</t>
    </r>
    <r>
      <rPr>
        <sz val="8"/>
        <color indexed="17"/>
        <rFont val="Times New Roman CE"/>
        <charset val="238"/>
      </rPr>
      <t>Állami támogatás</t>
    </r>
  </si>
  <si>
    <r>
      <t xml:space="preserve">305/2020(VI.30) Kormányrendelet
</t>
    </r>
    <r>
      <rPr>
        <sz val="8"/>
        <color indexed="17"/>
        <rFont val="Times New Roman CE"/>
        <charset val="238"/>
      </rPr>
      <t xml:space="preserve"> állami támogatás</t>
    </r>
  </si>
  <si>
    <r>
      <t xml:space="preserve">305/2020(VI.30) Kormányrendelet
</t>
    </r>
    <r>
      <rPr>
        <sz val="8"/>
        <color indexed="17"/>
        <rFont val="Times New Roman CE"/>
        <charset val="238"/>
      </rPr>
      <t>állami támogatás</t>
    </r>
  </si>
  <si>
    <r>
      <t xml:space="preserve">107/2020. (V.12.) Pm. hat., Ágazati pótlék 01-06 hó
</t>
    </r>
    <r>
      <rPr>
        <sz val="8"/>
        <color indexed="40"/>
        <rFont val="Times New Roman CE"/>
        <charset val="238"/>
      </rPr>
      <t xml:space="preserve">Ágazati pótlék 07-09 hó
</t>
    </r>
    <r>
      <rPr>
        <sz val="8"/>
        <color indexed="17"/>
        <rFont val="Times New Roman CE"/>
        <charset val="238"/>
      </rPr>
      <t>Ágazati pótlék 10-12 hó</t>
    </r>
  </si>
  <si>
    <r>
      <t xml:space="preserve">Ágazati pótlék 01-06 hó
</t>
    </r>
    <r>
      <rPr>
        <sz val="8"/>
        <color indexed="40"/>
        <rFont val="Times New Roman CE"/>
        <charset val="238"/>
      </rPr>
      <t xml:space="preserve">Ágazati pótlék 07-09 hó
</t>
    </r>
    <r>
      <rPr>
        <sz val="8"/>
        <color indexed="17"/>
        <rFont val="Times New Roman CE"/>
        <charset val="238"/>
      </rPr>
      <t>Ágazati pótlék 10-12 hó</t>
    </r>
  </si>
  <si>
    <t>COVID miatti csomagolt étel miatt</t>
  </si>
  <si>
    <t>állami támogatás</t>
  </si>
  <si>
    <t>L</t>
  </si>
  <si>
    <t xml:space="preserve">Állami inkasszó 38/2013.(IX.19) NGM rendelet
</t>
  </si>
  <si>
    <t xml:space="preserve">HEMO felújítás támogatás
bevételeken belüli átcsoportosítás
</t>
  </si>
  <si>
    <t>Költségvetési bevétel</t>
  </si>
  <si>
    <t>Költségvetési kiadás</t>
  </si>
  <si>
    <t>6.4</t>
  </si>
  <si>
    <t>Zárszámadás</t>
  </si>
  <si>
    <t xml:space="preserve">Teljesítés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</si>
</sst>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\ _F_t_-;\-* #,##0.00\ _F_t_-;_-* &quot;-&quot;??\ _F_t_-;_-@_-"/>
    <numFmt numFmtId="166" formatCode="#,###"/>
    <numFmt numFmtId="168" formatCode="_-* #,##0\ _F_t_-;\-* #,##0\ _F_t_-;_-* &quot;-&quot;??\ _F_t_-;_-@_-"/>
    <numFmt numFmtId="174" formatCode="0&quot;.&quot;"/>
    <numFmt numFmtId="175" formatCode="#,##0\ _F_t"/>
    <numFmt numFmtId="176" formatCode="#,##0.0"/>
  </numFmts>
  <fonts count="6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9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8"/>
      <name val="Times New Roman CE"/>
      <charset val="238"/>
    </font>
    <font>
      <b/>
      <sz val="9"/>
      <color indexed="81"/>
      <name val="Segoe UI"/>
      <family val="2"/>
      <charset val="238"/>
    </font>
    <font>
      <sz val="8"/>
      <color indexed="40"/>
      <name val="Times New Roman CE"/>
      <charset val="238"/>
    </font>
    <font>
      <sz val="8"/>
      <color indexed="17"/>
      <name val="Times New Roman CE"/>
      <charset val="238"/>
    </font>
    <font>
      <sz val="8"/>
      <color indexed="17"/>
      <name val="Times New Roman CE"/>
      <charset val="238"/>
    </font>
    <font>
      <b/>
      <sz val="8"/>
      <color indexed="17"/>
      <name val="Times New Roman CE"/>
      <family val="1"/>
      <charset val="238"/>
    </font>
    <font>
      <sz val="11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8"/>
      <color theme="1"/>
      <name val="Times New Roman"/>
      <family val="1"/>
      <charset val="238"/>
    </font>
    <font>
      <sz val="8"/>
      <color rgb="FF00B0F0"/>
      <name val="Times New Roman CE"/>
      <family val="1"/>
      <charset val="238"/>
    </font>
    <font>
      <sz val="8"/>
      <color rgb="FF00B0F0"/>
      <name val="Times New Roman CE"/>
      <charset val="238"/>
    </font>
    <font>
      <sz val="8"/>
      <color rgb="FF00B050"/>
      <name val="Times New Roman CE"/>
      <family val="1"/>
      <charset val="238"/>
    </font>
    <font>
      <sz val="8"/>
      <color rgb="FF00B050"/>
      <name val="Times New Roman CE"/>
      <charset val="238"/>
    </font>
    <font>
      <sz val="10"/>
      <color rgb="FF00B050"/>
      <name val="Times New Roman CE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725">
    <xf numFmtId="0" fontId="0" fillId="0" borderId="0" xfId="0"/>
    <xf numFmtId="0" fontId="15" fillId="0" borderId="0" xfId="5" applyFont="1" applyFill="1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5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 wrapText="1"/>
    </xf>
    <xf numFmtId="0" fontId="21" fillId="0" borderId="1" xfId="5" applyFont="1" applyFill="1" applyBorder="1" applyAlignment="1" applyProtection="1">
      <alignment horizontal="left" vertical="center" wrapText="1" indent="1"/>
    </xf>
    <xf numFmtId="0" fontId="21" fillId="0" borderId="2" xfId="5" applyFont="1" applyFill="1" applyBorder="1" applyAlignment="1" applyProtection="1">
      <alignment horizontal="left" vertical="center" wrapText="1" indent="1"/>
    </xf>
    <xf numFmtId="49" fontId="21" fillId="0" borderId="3" xfId="5" applyNumberFormat="1" applyFont="1" applyFill="1" applyBorder="1" applyAlignment="1" applyProtection="1">
      <alignment horizontal="left" vertical="center" wrapText="1" indent="1"/>
    </xf>
    <xf numFmtId="49" fontId="21" fillId="0" borderId="4" xfId="5" applyNumberFormat="1" applyFont="1" applyFill="1" applyBorder="1" applyAlignment="1" applyProtection="1">
      <alignment horizontal="left" vertical="center" wrapText="1" indent="1"/>
    </xf>
    <xf numFmtId="49" fontId="21" fillId="0" borderId="5" xfId="5" applyNumberFormat="1" applyFont="1" applyFill="1" applyBorder="1" applyAlignment="1" applyProtection="1">
      <alignment horizontal="left" vertical="center" wrapText="1" indent="1"/>
    </xf>
    <xf numFmtId="49" fontId="21" fillId="0" borderId="6" xfId="5" applyNumberFormat="1" applyFont="1" applyFill="1" applyBorder="1" applyAlignment="1" applyProtection="1">
      <alignment horizontal="left" vertical="center" wrapText="1" indent="1"/>
    </xf>
    <xf numFmtId="49" fontId="21" fillId="0" borderId="7" xfId="5" applyNumberFormat="1" applyFont="1" applyFill="1" applyBorder="1" applyAlignment="1" applyProtection="1">
      <alignment horizontal="left" vertical="center" wrapText="1" indent="1"/>
    </xf>
    <xf numFmtId="49" fontId="21" fillId="0" borderId="8" xfId="5" applyNumberFormat="1" applyFont="1" applyFill="1" applyBorder="1" applyAlignment="1" applyProtection="1">
      <alignment horizontal="left" vertical="center" wrapText="1" indent="1"/>
    </xf>
    <xf numFmtId="0" fontId="21" fillId="0" borderId="0" xfId="5" applyFont="1" applyFill="1" applyBorder="1" applyAlignment="1" applyProtection="1">
      <alignment horizontal="left" vertical="center" wrapText="1" indent="1"/>
    </xf>
    <xf numFmtId="0" fontId="19" fillId="0" borderId="9" xfId="5" applyFont="1" applyFill="1" applyBorder="1" applyAlignment="1" applyProtection="1">
      <alignment horizontal="left" vertical="center" wrapText="1" indent="1"/>
    </xf>
    <xf numFmtId="0" fontId="19" fillId="0" borderId="10" xfId="5" applyFont="1" applyFill="1" applyBorder="1" applyAlignment="1" applyProtection="1">
      <alignment horizontal="left" vertical="center" wrapText="1" indent="1"/>
    </xf>
    <xf numFmtId="0" fontId="19" fillId="0" borderId="11" xfId="5" applyFont="1" applyFill="1" applyBorder="1" applyAlignment="1" applyProtection="1">
      <alignment horizontal="left" vertical="center" wrapText="1" indent="1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10" xfId="5" applyFont="1" applyFill="1" applyBorder="1" applyAlignment="1" applyProtection="1">
      <alignment horizontal="center" vertical="center" wrapText="1"/>
    </xf>
    <xf numFmtId="0" fontId="19" fillId="0" borderId="10" xfId="5" applyFont="1" applyFill="1" applyBorder="1" applyAlignment="1" applyProtection="1">
      <alignment vertical="center" wrapText="1"/>
    </xf>
    <xf numFmtId="0" fontId="19" fillId="0" borderId="9" xfId="5" applyFont="1" applyFill="1" applyBorder="1" applyAlignment="1" applyProtection="1">
      <alignment horizontal="center" vertical="center" wrapText="1"/>
    </xf>
    <xf numFmtId="0" fontId="19" fillId="0" borderId="10" xfId="5" applyFont="1" applyFill="1" applyBorder="1" applyAlignment="1" applyProtection="1">
      <alignment horizontal="center" vertical="center" wrapText="1"/>
    </xf>
    <xf numFmtId="0" fontId="8" fillId="0" borderId="10" xfId="6" applyFont="1" applyFill="1" applyBorder="1" applyAlignment="1" applyProtection="1">
      <alignment horizontal="left" vertical="center" indent="1"/>
    </xf>
    <xf numFmtId="0" fontId="12" fillId="0" borderId="0" xfId="5" applyFill="1"/>
    <xf numFmtId="0" fontId="21" fillId="0" borderId="0" xfId="5" applyFont="1" applyFill="1"/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 applyProtection="1">
      <alignment horizontal="right" wrapText="1"/>
    </xf>
    <xf numFmtId="166" fontId="8" fillId="0" borderId="12" xfId="0" applyNumberFormat="1" applyFont="1" applyFill="1" applyBorder="1" applyAlignment="1" applyProtection="1">
      <alignment horizontal="center" vertical="center" wrapText="1"/>
    </xf>
    <xf numFmtId="166" fontId="19" fillId="0" borderId="13" xfId="0" applyNumberFormat="1" applyFont="1" applyFill="1" applyBorder="1" applyAlignment="1" applyProtection="1">
      <alignment horizontal="center" vertical="center" wrapText="1"/>
    </xf>
    <xf numFmtId="166" fontId="19" fillId="0" borderId="14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21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10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6" fontId="21" fillId="0" borderId="15" xfId="0" applyNumberFormat="1" applyFont="1" applyFill="1" applyBorder="1" applyAlignment="1" applyProtection="1">
      <alignment vertical="center" wrapText="1"/>
    </xf>
    <xf numFmtId="166" fontId="21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6" fontId="2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6" fontId="21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horizontal="center" vertical="center"/>
    </xf>
    <xf numFmtId="0" fontId="29" fillId="0" borderId="20" xfId="6" applyFont="1" applyFill="1" applyBorder="1" applyAlignment="1" applyProtection="1">
      <alignment horizontal="center" vertical="center"/>
    </xf>
    <xf numFmtId="0" fontId="12" fillId="0" borderId="0" xfId="6" applyFill="1" applyProtection="1"/>
    <xf numFmtId="0" fontId="21" fillId="0" borderId="9" xfId="6" applyFont="1" applyFill="1" applyBorder="1" applyAlignment="1" applyProtection="1">
      <alignment horizontal="left" vertical="center" indent="1"/>
    </xf>
    <xf numFmtId="0" fontId="12" fillId="0" borderId="0" xfId="6" applyFill="1" applyAlignment="1" applyProtection="1">
      <alignment vertical="center"/>
    </xf>
    <xf numFmtId="0" fontId="21" fillId="0" borderId="3" xfId="6" applyFont="1" applyFill="1" applyBorder="1" applyAlignment="1" applyProtection="1">
      <alignment horizontal="left" vertical="center" indent="1"/>
    </xf>
    <xf numFmtId="166" fontId="21" fillId="0" borderId="21" xfId="6" applyNumberFormat="1" applyFont="1" applyFill="1" applyBorder="1" applyAlignment="1" applyProtection="1">
      <alignment vertical="center"/>
    </xf>
    <xf numFmtId="0" fontId="21" fillId="0" borderId="4" xfId="6" applyFont="1" applyFill="1" applyBorder="1" applyAlignment="1" applyProtection="1">
      <alignment horizontal="left" vertical="center" indent="1"/>
    </xf>
    <xf numFmtId="166" fontId="21" fillId="0" borderId="22" xfId="6" applyNumberFormat="1" applyFont="1" applyFill="1" applyBorder="1" applyAlignment="1" applyProtection="1">
      <alignment vertical="center"/>
    </xf>
    <xf numFmtId="0" fontId="12" fillId="0" borderId="0" xfId="6" applyFill="1" applyAlignment="1" applyProtection="1">
      <alignment vertical="center"/>
      <protection locked="0"/>
    </xf>
    <xf numFmtId="166" fontId="21" fillId="0" borderId="23" xfId="6" applyNumberFormat="1" applyFont="1" applyFill="1" applyBorder="1" applyAlignment="1" applyProtection="1">
      <alignment vertical="center"/>
    </xf>
    <xf numFmtId="166" fontId="19" fillId="0" borderId="12" xfId="6" applyNumberFormat="1" applyFont="1" applyFill="1" applyBorder="1" applyAlignment="1" applyProtection="1">
      <alignment vertical="center"/>
    </xf>
    <xf numFmtId="0" fontId="21" fillId="0" borderId="5" xfId="6" applyFont="1" applyFill="1" applyBorder="1" applyAlignment="1" applyProtection="1">
      <alignment horizontal="left" vertical="center" indent="1"/>
    </xf>
    <xf numFmtId="0" fontId="19" fillId="0" borderId="9" xfId="6" applyFont="1" applyFill="1" applyBorder="1" applyAlignment="1" applyProtection="1">
      <alignment horizontal="left" vertical="center" indent="1"/>
    </xf>
    <xf numFmtId="0" fontId="12" fillId="0" borderId="0" xfId="6" applyFill="1" applyProtection="1">
      <protection locked="0"/>
    </xf>
    <xf numFmtId="0" fontId="15" fillId="0" borderId="0" xfId="6" applyFont="1" applyFill="1" applyProtection="1"/>
    <xf numFmtId="0" fontId="31" fillId="0" borderId="0" xfId="6" applyFont="1" applyFill="1" applyProtection="1">
      <protection locked="0"/>
    </xf>
    <xf numFmtId="0" fontId="22" fillId="0" borderId="0" xfId="6" applyFont="1" applyFill="1" applyProtection="1">
      <protection locked="0"/>
    </xf>
    <xf numFmtId="166" fontId="19" fillId="2" borderId="10" xfId="0" applyNumberFormat="1" applyFont="1" applyFill="1" applyBorder="1" applyAlignment="1" applyProtection="1">
      <alignment vertical="center" wrapText="1"/>
    </xf>
    <xf numFmtId="166" fontId="8" fillId="2" borderId="10" xfId="0" applyNumberFormat="1" applyFont="1" applyFill="1" applyBorder="1" applyAlignment="1" applyProtection="1">
      <alignment vertical="center" wrapText="1"/>
    </xf>
    <xf numFmtId="0" fontId="27" fillId="0" borderId="10" xfId="5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34" fillId="0" borderId="0" xfId="0" applyFont="1"/>
    <xf numFmtId="0" fontId="23" fillId="0" borderId="0" xfId="0" applyFont="1" applyAlignment="1">
      <alignment horizontal="center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indent="1"/>
    </xf>
    <xf numFmtId="0" fontId="34" fillId="0" borderId="0" xfId="0" applyFont="1" applyFill="1" applyAlignment="1">
      <alignment horizontal="right" indent="1"/>
    </xf>
    <xf numFmtId="0" fontId="6" fillId="0" borderId="24" xfId="0" applyFont="1" applyFill="1" applyBorder="1" applyAlignment="1" applyProtection="1">
      <alignment horizontal="right"/>
    </xf>
    <xf numFmtId="166" fontId="32" fillId="0" borderId="24" xfId="5" applyNumberFormat="1" applyFont="1" applyFill="1" applyBorder="1" applyAlignment="1" applyProtection="1">
      <alignment horizontal="left" vertical="center"/>
    </xf>
    <xf numFmtId="0" fontId="36" fillId="0" borderId="0" xfId="0" applyFont="1" applyFill="1"/>
    <xf numFmtId="0" fontId="37" fillId="0" borderId="0" xfId="0" applyFont="1"/>
    <xf numFmtId="0" fontId="2" fillId="0" borderId="0" xfId="5" applyFont="1" applyFill="1"/>
    <xf numFmtId="166" fontId="5" fillId="0" borderId="0" xfId="5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8" fillId="0" borderId="25" xfId="5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horizontal="center" vertical="center" wrapText="1"/>
    </xf>
    <xf numFmtId="166" fontId="8" fillId="0" borderId="9" xfId="0" applyNumberFormat="1" applyFont="1" applyFill="1" applyBorder="1" applyAlignment="1" applyProtection="1">
      <alignment horizontal="center" vertical="center" wrapText="1"/>
    </xf>
    <xf numFmtId="166" fontId="8" fillId="0" borderId="10" xfId="0" applyNumberFormat="1" applyFont="1" applyFill="1" applyBorder="1" applyAlignment="1" applyProtection="1">
      <alignment horizontal="center" vertical="center" wrapText="1"/>
    </xf>
    <xf numFmtId="166" fontId="8" fillId="0" borderId="9" xfId="0" applyNumberFormat="1" applyFont="1" applyFill="1" applyBorder="1" applyAlignment="1" applyProtection="1">
      <alignment horizontal="left" vertical="center" wrapText="1"/>
    </xf>
    <xf numFmtId="166" fontId="8" fillId="0" borderId="10" xfId="0" applyNumberFormat="1" applyFont="1" applyFill="1" applyBorder="1" applyAlignment="1" applyProtection="1">
      <alignment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8" fillId="0" borderId="7" xfId="0" applyFont="1" applyBorder="1" applyAlignment="1" applyProtection="1">
      <alignment horizontal="right" vertical="center" indent="1"/>
    </xf>
    <xf numFmtId="0" fontId="28" fillId="0" borderId="4" xfId="0" applyFont="1" applyBorder="1" applyAlignment="1" applyProtection="1">
      <alignment horizontal="right" vertical="center" indent="1"/>
    </xf>
    <xf numFmtId="166" fontId="3" fillId="0" borderId="0" xfId="0" applyNumberFormat="1" applyFont="1" applyFill="1" applyAlignment="1" applyProtection="1">
      <alignment horizontal="left" vertical="center" wrapText="1"/>
    </xf>
    <xf numFmtId="166" fontId="3" fillId="0" borderId="0" xfId="0" applyNumberFormat="1" applyFont="1" applyFill="1" applyAlignment="1" applyProtection="1">
      <alignment vertical="center" wrapText="1"/>
    </xf>
    <xf numFmtId="166" fontId="18" fillId="0" borderId="0" xfId="0" applyNumberFormat="1" applyFont="1" applyFill="1" applyAlignment="1" applyProtection="1">
      <alignment vertical="center" wrapText="1"/>
    </xf>
    <xf numFmtId="0" fontId="8" fillId="0" borderId="26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166" fontId="8" fillId="0" borderId="29" xfId="0" applyNumberFormat="1" applyFont="1" applyFill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center"/>
    </xf>
    <xf numFmtId="16" fontId="0" fillId="0" borderId="0" xfId="0" applyNumberFormat="1" applyFill="1" applyAlignment="1">
      <alignment vertical="center" wrapText="1"/>
    </xf>
    <xf numFmtId="166" fontId="19" fillId="0" borderId="25" xfId="5" applyNumberFormat="1" applyFont="1" applyFill="1" applyBorder="1" applyAlignment="1" applyProtection="1">
      <alignment horizontal="right" vertical="center" wrapText="1" indent="1"/>
    </xf>
    <xf numFmtId="166" fontId="21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34" xfId="0" applyNumberFormat="1" applyFont="1" applyFill="1" applyBorder="1" applyAlignment="1" applyProtection="1">
      <alignment horizontal="center" vertical="center"/>
    </xf>
    <xf numFmtId="166" fontId="8" fillId="0" borderId="35" xfId="0" applyNumberFormat="1" applyFont="1" applyFill="1" applyBorder="1" applyAlignment="1" applyProtection="1">
      <alignment horizontal="center" vertical="center" wrapText="1"/>
    </xf>
    <xf numFmtId="166" fontId="19" fillId="0" borderId="30" xfId="0" applyNumberFormat="1" applyFont="1" applyFill="1" applyBorder="1" applyAlignment="1" applyProtection="1">
      <alignment horizontal="center" vertical="center" wrapText="1"/>
    </xf>
    <xf numFmtId="166" fontId="19" fillId="0" borderId="15" xfId="0" applyNumberFormat="1" applyFont="1" applyFill="1" applyBorder="1" applyAlignment="1" applyProtection="1">
      <alignment horizontal="center" vertical="center" wrapText="1"/>
    </xf>
    <xf numFmtId="166" fontId="19" fillId="0" borderId="36" xfId="0" applyNumberFormat="1" applyFont="1" applyFill="1" applyBorder="1" applyAlignment="1" applyProtection="1">
      <alignment horizontal="center" vertical="center" wrapText="1"/>
    </xf>
    <xf numFmtId="166" fontId="19" fillId="0" borderId="12" xfId="0" applyNumberFormat="1" applyFont="1" applyFill="1" applyBorder="1" applyAlignment="1" applyProtection="1">
      <alignment horizontal="center" vertical="center" wrapText="1"/>
    </xf>
    <xf numFmtId="166" fontId="19" fillId="0" borderId="37" xfId="0" applyNumberFormat="1" applyFont="1" applyFill="1" applyBorder="1" applyAlignment="1" applyProtection="1">
      <alignment horizontal="center" vertical="center" wrapText="1"/>
    </xf>
    <xf numFmtId="166" fontId="19" fillId="0" borderId="9" xfId="0" applyNumberFormat="1" applyFont="1" applyFill="1" applyBorder="1" applyAlignment="1" applyProtection="1">
      <alignment horizontal="center" vertical="center" wrapText="1"/>
    </xf>
    <xf numFmtId="166" fontId="19" fillId="0" borderId="15" xfId="0" applyNumberFormat="1" applyFont="1" applyFill="1" applyBorder="1" applyAlignment="1" applyProtection="1">
      <alignment horizontal="left" vertical="center" wrapText="1" indent="1"/>
    </xf>
    <xf numFmtId="166" fontId="19" fillId="0" borderId="4" xfId="0" applyNumberFormat="1" applyFont="1" applyFill="1" applyBorder="1" applyAlignment="1" applyProtection="1">
      <alignment horizontal="center" vertical="center" wrapText="1"/>
    </xf>
    <xf numFmtId="166" fontId="21" fillId="0" borderId="16" xfId="0" applyNumberFormat="1" applyFont="1" applyFill="1" applyBorder="1" applyAlignment="1" applyProtection="1">
      <alignment vertical="center" wrapText="1"/>
    </xf>
    <xf numFmtId="166" fontId="19" fillId="0" borderId="6" xfId="0" applyNumberFormat="1" applyFont="1" applyFill="1" applyBorder="1" applyAlignment="1" applyProtection="1">
      <alignment horizontal="center" vertical="center" wrapText="1"/>
    </xf>
    <xf numFmtId="166" fontId="21" fillId="0" borderId="17" xfId="0" applyNumberFormat="1" applyFont="1" applyFill="1" applyBorder="1" applyAlignment="1" applyProtection="1">
      <alignment vertical="center" wrapText="1"/>
    </xf>
    <xf numFmtId="166" fontId="27" fillId="0" borderId="15" xfId="0" applyNumberFormat="1" applyFont="1" applyFill="1" applyBorder="1" applyAlignment="1" applyProtection="1">
      <alignment horizontal="left" vertical="center" wrapText="1" indent="1"/>
    </xf>
    <xf numFmtId="166" fontId="19" fillId="0" borderId="3" xfId="0" applyNumberFormat="1" applyFont="1" applyFill="1" applyBorder="1" applyAlignment="1" applyProtection="1">
      <alignment horizontal="center" vertical="center" wrapText="1"/>
    </xf>
    <xf numFmtId="166" fontId="21" fillId="0" borderId="37" xfId="0" applyNumberFormat="1" applyFont="1" applyFill="1" applyBorder="1" applyAlignment="1" applyProtection="1">
      <alignment vertical="center" wrapText="1"/>
    </xf>
    <xf numFmtId="0" fontId="21" fillId="0" borderId="1" xfId="6" applyFont="1" applyFill="1" applyBorder="1" applyAlignment="1" applyProtection="1">
      <alignment horizontal="left" vertical="center" indent="1"/>
    </xf>
    <xf numFmtId="0" fontId="21" fillId="0" borderId="38" xfId="6" applyFont="1" applyFill="1" applyBorder="1" applyAlignment="1" applyProtection="1">
      <alignment horizontal="left" vertical="center" wrapText="1" indent="1"/>
    </xf>
    <xf numFmtId="0" fontId="21" fillId="0" borderId="1" xfId="6" applyFont="1" applyFill="1" applyBorder="1" applyAlignment="1" applyProtection="1">
      <alignment horizontal="left" vertical="center" wrapText="1" indent="1"/>
    </xf>
    <xf numFmtId="0" fontId="21" fillId="0" borderId="38" xfId="6" applyFont="1" applyFill="1" applyBorder="1" applyAlignment="1" applyProtection="1">
      <alignment horizontal="left" vertical="center" indent="1"/>
    </xf>
    <xf numFmtId="0" fontId="8" fillId="0" borderId="10" xfId="6" applyFont="1" applyFill="1" applyBorder="1" applyAlignment="1" applyProtection="1">
      <alignment horizontal="left" indent="1"/>
    </xf>
    <xf numFmtId="0" fontId="26" fillId="0" borderId="10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left" vertical="center" wrapText="1" indent="1"/>
    </xf>
    <xf numFmtId="166" fontId="27" fillId="0" borderId="12" xfId="5" applyNumberFormat="1" applyFont="1" applyFill="1" applyBorder="1" applyAlignment="1" applyProtection="1">
      <alignment horizontal="right" vertical="center" wrapText="1" indent="1"/>
    </xf>
    <xf numFmtId="166" fontId="7" fillId="0" borderId="0" xfId="5" applyNumberFormat="1" applyFont="1" applyFill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6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0" xfId="0" applyNumberFormat="1" applyFont="1" applyFill="1" applyAlignment="1" applyProtection="1">
      <alignment horizontal="centerContinuous" vertical="center" wrapText="1"/>
    </xf>
    <xf numFmtId="166" fontId="0" fillId="0" borderId="0" xfId="0" applyNumberFormat="1" applyFill="1" applyAlignment="1" applyProtection="1">
      <alignment horizontal="centerContinuous" vertical="center"/>
    </xf>
    <xf numFmtId="166" fontId="6" fillId="0" borderId="0" xfId="0" applyNumberFormat="1" applyFont="1" applyFill="1" applyAlignment="1" applyProtection="1">
      <alignment horizontal="right" vertical="center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7" fillId="0" borderId="15" xfId="0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Alignment="1" applyProtection="1">
      <alignment horizontal="center" vertical="center" wrapText="1"/>
    </xf>
    <xf numFmtId="166" fontId="0" fillId="0" borderId="18" xfId="0" applyNumberFormat="1" applyFill="1" applyBorder="1" applyAlignment="1" applyProtection="1">
      <alignment horizontal="left" vertical="center" wrapText="1" indent="1"/>
    </xf>
    <xf numFmtId="166" fontId="0" fillId="0" borderId="16" xfId="0" applyNumberFormat="1" applyFill="1" applyBorder="1" applyAlignment="1" applyProtection="1">
      <alignment horizontal="left" vertical="center" wrapText="1" indent="1"/>
    </xf>
    <xf numFmtId="166" fontId="30" fillId="0" borderId="15" xfId="0" applyNumberFormat="1" applyFont="1" applyFill="1" applyBorder="1" applyAlignment="1" applyProtection="1">
      <alignment horizontal="left" vertical="center" wrapText="1" indent="1"/>
    </xf>
    <xf numFmtId="166" fontId="1" fillId="0" borderId="37" xfId="0" applyNumberFormat="1" applyFont="1" applyFill="1" applyBorder="1" applyAlignment="1" applyProtection="1">
      <alignment horizontal="left" vertical="center" wrapText="1" indent="1"/>
    </xf>
    <xf numFmtId="166" fontId="1" fillId="0" borderId="16" xfId="0" applyNumberFormat="1" applyFont="1" applyFill="1" applyBorder="1" applyAlignment="1" applyProtection="1">
      <alignment horizontal="left" vertical="center" wrapText="1" indent="1"/>
    </xf>
    <xf numFmtId="166" fontId="8" fillId="0" borderId="29" xfId="0" applyNumberFormat="1" applyFont="1" applyFill="1" applyBorder="1" applyAlignment="1" applyProtection="1">
      <alignment horizontal="right" vertical="center" wrapText="1" indent="1"/>
    </xf>
    <xf numFmtId="166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6" fontId="19" fillId="0" borderId="25" xfId="0" applyNumberFormat="1" applyFont="1" applyFill="1" applyBorder="1" applyAlignment="1" applyProtection="1">
      <alignment horizontal="right" vertical="center" wrapText="1" indent="1"/>
    </xf>
    <xf numFmtId="166" fontId="1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7" fillId="0" borderId="40" xfId="5" applyFont="1" applyFill="1" applyBorder="1" applyAlignment="1" applyProtection="1">
      <alignment horizontal="center" vertical="center" wrapText="1"/>
    </xf>
    <xf numFmtId="0" fontId="7" fillId="0" borderId="40" xfId="5" applyFont="1" applyFill="1" applyBorder="1" applyAlignment="1" applyProtection="1">
      <alignment vertical="center" wrapText="1"/>
    </xf>
    <xf numFmtId="166" fontId="7" fillId="0" borderId="40" xfId="5" applyNumberFormat="1" applyFont="1" applyFill="1" applyBorder="1" applyAlignment="1" applyProtection="1">
      <alignment horizontal="right" vertical="center" wrapText="1" indent="1"/>
    </xf>
    <xf numFmtId="0" fontId="21" fillId="0" borderId="40" xfId="5" applyFont="1" applyFill="1" applyBorder="1" applyAlignment="1" applyProtection="1">
      <alignment horizontal="right" vertical="center" wrapText="1" indent="1"/>
      <protection locked="0"/>
    </xf>
    <xf numFmtId="166" fontId="28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Alignment="1">
      <alignment horizontal="center" wrapText="1"/>
    </xf>
    <xf numFmtId="0" fontId="24" fillId="0" borderId="14" xfId="0" applyFont="1" applyBorder="1" applyAlignment="1" applyProtection="1">
      <alignment horizontal="left" vertical="center" wrapText="1" indent="1"/>
    </xf>
    <xf numFmtId="0" fontId="12" fillId="0" borderId="0" xfId="5" applyFont="1" applyFill="1" applyProtection="1"/>
    <xf numFmtId="0" fontId="12" fillId="0" borderId="0" xfId="5" applyFont="1" applyFill="1" applyAlignment="1" applyProtection="1">
      <alignment horizontal="right" vertical="center" indent="1"/>
    </xf>
    <xf numFmtId="0" fontId="12" fillId="0" borderId="0" xfId="5" applyFont="1" applyFill="1"/>
    <xf numFmtId="0" fontId="12" fillId="0" borderId="0" xfId="5" applyFont="1" applyFill="1" applyAlignment="1">
      <alignment horizontal="right" vertical="center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6" fontId="0" fillId="0" borderId="37" xfId="0" applyNumberFormat="1" applyFill="1" applyBorder="1" applyAlignment="1" applyProtection="1">
      <alignment horizontal="left" vertical="center" wrapText="1" indent="1"/>
    </xf>
    <xf numFmtId="166" fontId="19" fillId="0" borderId="10" xfId="5" applyNumberFormat="1" applyFont="1" applyFill="1" applyBorder="1" applyAlignment="1" applyProtection="1">
      <alignment horizontal="right" vertical="center" wrapText="1" indent="1"/>
    </xf>
    <xf numFmtId="166" fontId="21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0" xfId="5" applyNumberFormat="1" applyFont="1" applyFill="1" applyBorder="1" applyAlignment="1" applyProtection="1">
      <alignment horizontal="right" vertical="center" wrapText="1" indent="1"/>
    </xf>
    <xf numFmtId="0" fontId="8" fillId="0" borderId="41" xfId="5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19" fillId="0" borderId="11" xfId="5" applyFont="1" applyFill="1" applyBorder="1" applyAlignment="1" applyProtection="1">
      <alignment horizontal="center" vertical="center" wrapText="1"/>
    </xf>
    <xf numFmtId="0" fontId="19" fillId="0" borderId="19" xfId="5" applyFont="1" applyFill="1" applyBorder="1" applyAlignment="1" applyProtection="1">
      <alignment horizontal="center" vertical="center" wrapText="1"/>
    </xf>
    <xf numFmtId="0" fontId="12" fillId="0" borderId="0" xfId="5" applyFill="1" applyProtection="1"/>
    <xf numFmtId="0" fontId="21" fillId="0" borderId="0" xfId="5" applyFont="1" applyFill="1" applyProtection="1"/>
    <xf numFmtId="0" fontId="15" fillId="0" borderId="0" xfId="5" applyFont="1" applyFill="1" applyProtection="1"/>
    <xf numFmtId="0" fontId="25" fillId="0" borderId="38" xfId="0" applyFont="1" applyBorder="1" applyAlignment="1" applyProtection="1">
      <alignment horizontal="left" wrapText="1" indent="1"/>
    </xf>
    <xf numFmtId="0" fontId="25" fillId="0" borderId="1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5" xfId="0" applyFont="1" applyBorder="1" applyAlignment="1" applyProtection="1">
      <alignment wrapText="1"/>
    </xf>
    <xf numFmtId="0" fontId="25" fillId="0" borderId="4" xfId="0" applyFont="1" applyBorder="1" applyAlignment="1" applyProtection="1">
      <alignment wrapText="1"/>
    </xf>
    <xf numFmtId="0" fontId="25" fillId="0" borderId="6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12" fillId="0" borderId="0" xfId="5" applyFill="1" applyAlignment="1" applyProtection="1"/>
    <xf numFmtId="0" fontId="22" fillId="0" borderId="0" xfId="5" applyFont="1" applyFill="1" applyProtection="1"/>
    <xf numFmtId="49" fontId="21" fillId="0" borderId="5" xfId="5" applyNumberFormat="1" applyFont="1" applyFill="1" applyBorder="1" applyAlignment="1" applyProtection="1">
      <alignment horizontal="center" vertical="center" wrapText="1"/>
    </xf>
    <xf numFmtId="49" fontId="21" fillId="0" borderId="4" xfId="5" applyNumberFormat="1" applyFont="1" applyFill="1" applyBorder="1" applyAlignment="1" applyProtection="1">
      <alignment horizontal="center" vertical="center" wrapText="1"/>
    </xf>
    <xf numFmtId="49" fontId="21" fillId="0" borderId="6" xfId="5" applyNumberFormat="1" applyFont="1" applyFill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wrapText="1"/>
    </xf>
    <xf numFmtId="0" fontId="25" fillId="0" borderId="5" xfId="0" applyFont="1" applyBorder="1" applyAlignment="1" applyProtection="1">
      <alignment horizontal="center" wrapText="1"/>
    </xf>
    <xf numFmtId="0" fontId="25" fillId="0" borderId="4" xfId="0" applyFont="1" applyBorder="1" applyAlignment="1" applyProtection="1">
      <alignment horizontal="center" wrapText="1"/>
    </xf>
    <xf numFmtId="0" fontId="25" fillId="0" borderId="6" xfId="0" applyFont="1" applyBorder="1" applyAlignment="1" applyProtection="1">
      <alignment horizontal="center" wrapText="1"/>
    </xf>
    <xf numFmtId="0" fontId="26" fillId="0" borderId="13" xfId="0" applyFont="1" applyBorder="1" applyAlignment="1" applyProtection="1">
      <alignment horizontal="center" wrapText="1"/>
    </xf>
    <xf numFmtId="49" fontId="21" fillId="0" borderId="7" xfId="5" applyNumberFormat="1" applyFont="1" applyFill="1" applyBorder="1" applyAlignment="1" applyProtection="1">
      <alignment horizontal="center" vertical="center" wrapText="1"/>
    </xf>
    <xf numFmtId="49" fontId="21" fillId="0" borderId="3" xfId="5" applyNumberFormat="1" applyFont="1" applyFill="1" applyBorder="1" applyAlignment="1" applyProtection="1">
      <alignment horizontal="center" vertical="center" wrapText="1"/>
    </xf>
    <xf numFmtId="49" fontId="21" fillId="0" borderId="8" xfId="5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166" fontId="27" fillId="0" borderId="25" xfId="5" applyNumberFormat="1" applyFont="1" applyFill="1" applyBorder="1" applyAlignment="1" applyProtection="1">
      <alignment horizontal="right" vertical="center" wrapText="1" indent="1"/>
    </xf>
    <xf numFmtId="0" fontId="19" fillId="0" borderId="25" xfId="5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49" fontId="28" fillId="0" borderId="4" xfId="0" applyNumberFormat="1" applyFont="1" applyFill="1" applyBorder="1" applyAlignment="1" applyProtection="1">
      <alignment horizontal="center" vertical="center" wrapText="1"/>
    </xf>
    <xf numFmtId="49" fontId="28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6" fontId="19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9" xfId="0" applyFont="1" applyBorder="1" applyAlignment="1" applyProtection="1">
      <alignment vertical="center" wrapText="1"/>
    </xf>
    <xf numFmtId="0" fontId="26" fillId="0" borderId="13" xfId="0" applyFont="1" applyBorder="1" applyAlignment="1" applyProtection="1">
      <alignment vertical="center" wrapText="1"/>
    </xf>
    <xf numFmtId="166" fontId="19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5" applyFont="1" applyFill="1"/>
    <xf numFmtId="166" fontId="6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 vertical="center" wrapText="1"/>
    </xf>
    <xf numFmtId="0" fontId="21" fillId="0" borderId="43" xfId="6" applyFont="1" applyFill="1" applyBorder="1" applyAlignment="1" applyProtection="1">
      <alignment horizontal="left" vertical="center" wrapText="1" indent="1"/>
    </xf>
    <xf numFmtId="0" fontId="19" fillId="0" borderId="13" xfId="5" applyFont="1" applyFill="1" applyBorder="1" applyAlignment="1" applyProtection="1">
      <alignment horizontal="left" vertical="center" wrapText="1" indent="1"/>
    </xf>
    <xf numFmtId="0" fontId="19" fillId="0" borderId="9" xfId="5" applyFont="1" applyFill="1" applyBorder="1" applyAlignment="1" applyProtection="1">
      <alignment horizontal="left" vertical="center" wrapText="1"/>
    </xf>
    <xf numFmtId="49" fontId="27" fillId="0" borderId="9" xfId="5" applyNumberFormat="1" applyFont="1" applyFill="1" applyBorder="1" applyAlignment="1" applyProtection="1">
      <alignment horizontal="center" vertical="center" wrapText="1"/>
    </xf>
    <xf numFmtId="166" fontId="19" fillId="0" borderId="44" xfId="5" applyNumberFormat="1" applyFont="1" applyFill="1" applyBorder="1" applyAlignment="1" applyProtection="1">
      <alignment horizontal="right" vertical="center" wrapText="1" indent="1"/>
    </xf>
    <xf numFmtId="166" fontId="24" fillId="0" borderId="25" xfId="0" quotePrefix="1" applyNumberFormat="1" applyFont="1" applyBorder="1" applyAlignment="1" applyProtection="1">
      <alignment horizontal="right" vertical="center" wrapText="1" indent="1"/>
    </xf>
    <xf numFmtId="166" fontId="24" fillId="0" borderId="10" xfId="0" quotePrefix="1" applyNumberFormat="1" applyFont="1" applyBorder="1" applyAlignment="1" applyProtection="1">
      <alignment horizontal="right" vertical="center" wrapText="1" indent="1"/>
    </xf>
    <xf numFmtId="0" fontId="19" fillId="0" borderId="44" xfId="5" applyFont="1" applyFill="1" applyBorder="1" applyAlignment="1" applyProtection="1">
      <alignment horizontal="center" vertical="center" wrapText="1"/>
    </xf>
    <xf numFmtId="0" fontId="27" fillId="0" borderId="14" xfId="5" applyFont="1" applyFill="1" applyBorder="1" applyAlignment="1" applyProtection="1">
      <alignment vertical="center" wrapText="1"/>
    </xf>
    <xf numFmtId="166" fontId="27" fillId="0" borderId="14" xfId="5" applyNumberFormat="1" applyFont="1" applyFill="1" applyBorder="1" applyAlignment="1" applyProtection="1">
      <alignment horizontal="right" vertical="center" wrapText="1" indent="1"/>
    </xf>
    <xf numFmtId="166" fontId="27" fillId="0" borderId="45" xfId="5" applyNumberFormat="1" applyFont="1" applyFill="1" applyBorder="1" applyAlignment="1" applyProtection="1">
      <alignment horizontal="right" vertical="center" wrapText="1" indent="1"/>
    </xf>
    <xf numFmtId="0" fontId="21" fillId="0" borderId="40" xfId="5" applyFont="1" applyFill="1" applyBorder="1" applyAlignment="1" applyProtection="1">
      <alignment horizontal="right" vertical="center" wrapText="1" indent="1"/>
    </xf>
    <xf numFmtId="166" fontId="28" fillId="0" borderId="40" xfId="5" applyNumberFormat="1" applyFont="1" applyFill="1" applyBorder="1" applyAlignment="1" applyProtection="1">
      <alignment horizontal="right" vertical="center" wrapText="1" indent="1"/>
    </xf>
    <xf numFmtId="0" fontId="15" fillId="0" borderId="0" xfId="5" applyFont="1" applyFill="1" applyBorder="1" applyProtection="1"/>
    <xf numFmtId="166" fontId="27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10" xfId="0" quotePrefix="1" applyNumberFormat="1" applyFont="1" applyBorder="1" applyAlignment="1" applyProtection="1">
      <alignment horizontal="right" vertical="center" wrapText="1" indent="1"/>
      <protection locked="0"/>
    </xf>
    <xf numFmtId="166" fontId="24" fillId="0" borderId="25" xfId="0" quotePrefix="1" applyNumberFormat="1" applyFont="1" applyBorder="1" applyAlignment="1" applyProtection="1">
      <alignment horizontal="right" vertical="center" wrapText="1" indent="1"/>
      <protection locked="0"/>
    </xf>
    <xf numFmtId="166" fontId="8" fillId="0" borderId="12" xfId="0" applyNumberFormat="1" applyFont="1" applyFill="1" applyBorder="1" applyAlignment="1" applyProtection="1">
      <alignment horizontal="center" wrapText="1"/>
    </xf>
    <xf numFmtId="166" fontId="27" fillId="0" borderId="46" xfId="0" applyNumberFormat="1" applyFont="1" applyFill="1" applyBorder="1" applyAlignment="1" applyProtection="1">
      <alignment horizontal="center" vertical="center" wrapText="1"/>
    </xf>
    <xf numFmtId="49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39" fillId="0" borderId="15" xfId="0" applyNumberFormat="1" applyFont="1" applyFill="1" applyBorder="1" applyAlignment="1" applyProtection="1">
      <alignment vertical="center" wrapText="1"/>
    </xf>
    <xf numFmtId="166" fontId="39" fillId="0" borderId="9" xfId="0" applyNumberFormat="1" applyFont="1" applyFill="1" applyBorder="1" applyAlignment="1" applyProtection="1">
      <alignment vertical="center" wrapText="1"/>
    </xf>
    <xf numFmtId="166" fontId="39" fillId="0" borderId="10" xfId="0" applyNumberFormat="1" applyFont="1" applyFill="1" applyBorder="1" applyAlignment="1" applyProtection="1">
      <alignment vertical="center" wrapText="1"/>
    </xf>
    <xf numFmtId="166" fontId="39" fillId="0" borderId="12" xfId="0" applyNumberFormat="1" applyFont="1" applyFill="1" applyBorder="1" applyAlignment="1" applyProtection="1">
      <alignment vertical="center"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9" fillId="0" borderId="16" xfId="0" applyNumberFormat="1" applyFont="1" applyFill="1" applyBorder="1" applyAlignment="1" applyProtection="1">
      <alignment vertical="center" wrapText="1"/>
      <protection locked="0"/>
    </xf>
    <xf numFmtId="166" fontId="39" fillId="0" borderId="4" xfId="0" applyNumberFormat="1" applyFont="1" applyFill="1" applyBorder="1" applyAlignment="1" applyProtection="1">
      <alignment vertical="center" wrapText="1"/>
      <protection locked="0"/>
    </xf>
    <xf numFmtId="166" fontId="39" fillId="0" borderId="1" xfId="0" applyNumberFormat="1" applyFont="1" applyFill="1" applyBorder="1" applyAlignment="1" applyProtection="1">
      <alignment vertical="center" wrapText="1"/>
      <protection locked="0"/>
    </xf>
    <xf numFmtId="166" fontId="39" fillId="0" borderId="2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9" fillId="0" borderId="17" xfId="0" applyNumberFormat="1" applyFont="1" applyFill="1" applyBorder="1" applyAlignment="1" applyProtection="1">
      <alignment vertical="center" wrapText="1"/>
      <protection locked="0"/>
    </xf>
    <xf numFmtId="166" fontId="39" fillId="0" borderId="6" xfId="0" applyNumberFormat="1" applyFont="1" applyFill="1" applyBorder="1" applyAlignment="1" applyProtection="1">
      <alignment vertical="center" wrapText="1"/>
      <protection locked="0"/>
    </xf>
    <xf numFmtId="166" fontId="39" fillId="0" borderId="2" xfId="0" applyNumberFormat="1" applyFont="1" applyFill="1" applyBorder="1" applyAlignment="1" applyProtection="1">
      <alignment vertical="center" wrapText="1"/>
      <protection locked="0"/>
    </xf>
    <xf numFmtId="166" fontId="39" fillId="0" borderId="39" xfId="0" applyNumberFormat="1" applyFont="1" applyFill="1" applyBorder="1" applyAlignment="1" applyProtection="1">
      <alignment vertical="center" wrapText="1"/>
      <protection locked="0"/>
    </xf>
    <xf numFmtId="49" fontId="39" fillId="0" borderId="47" xfId="0" applyNumberFormat="1" applyFont="1" applyFill="1" applyBorder="1" applyAlignment="1" applyProtection="1">
      <alignment horizontal="center" vertical="center" wrapText="1"/>
      <protection locked="0"/>
    </xf>
    <xf numFmtId="166" fontId="39" fillId="0" borderId="37" xfId="0" applyNumberFormat="1" applyFont="1" applyFill="1" applyBorder="1" applyAlignment="1" applyProtection="1">
      <alignment vertical="center" wrapText="1"/>
      <protection locked="0"/>
    </xf>
    <xf numFmtId="166" fontId="39" fillId="0" borderId="3" xfId="0" applyNumberFormat="1" applyFont="1" applyFill="1" applyBorder="1" applyAlignment="1" applyProtection="1">
      <alignment vertical="center" wrapText="1"/>
      <protection locked="0"/>
    </xf>
    <xf numFmtId="166" fontId="39" fillId="0" borderId="43" xfId="0" applyNumberFormat="1" applyFont="1" applyFill="1" applyBorder="1" applyAlignment="1" applyProtection="1">
      <alignment vertical="center" wrapText="1"/>
      <protection locked="0"/>
    </xf>
    <xf numFmtId="166" fontId="39" fillId="0" borderId="21" xfId="0" applyNumberFormat="1" applyFont="1" applyFill="1" applyBorder="1" applyAlignment="1" applyProtection="1">
      <alignment vertical="center" wrapText="1"/>
      <protection locked="0"/>
    </xf>
    <xf numFmtId="166" fontId="39" fillId="2" borderId="36" xfId="0" applyNumberFormat="1" applyFont="1" applyFill="1" applyBorder="1" applyAlignment="1" applyProtection="1">
      <alignment horizontal="left" vertical="center" wrapText="1" indent="2"/>
    </xf>
    <xf numFmtId="166" fontId="40" fillId="0" borderId="43" xfId="6" applyNumberFormat="1" applyFont="1" applyFill="1" applyBorder="1" applyAlignment="1" applyProtection="1">
      <alignment vertical="center"/>
      <protection locked="0"/>
    </xf>
    <xf numFmtId="166" fontId="40" fillId="0" borderId="1" xfId="6" applyNumberFormat="1" applyFont="1" applyFill="1" applyBorder="1" applyAlignment="1" applyProtection="1">
      <alignment vertical="center"/>
      <protection locked="0"/>
    </xf>
    <xf numFmtId="166" fontId="40" fillId="0" borderId="38" xfId="6" applyNumberFormat="1" applyFont="1" applyFill="1" applyBorder="1" applyAlignment="1" applyProtection="1">
      <alignment vertical="center"/>
      <protection locked="0"/>
    </xf>
    <xf numFmtId="166" fontId="41" fillId="0" borderId="10" xfId="6" applyNumberFormat="1" applyFont="1" applyFill="1" applyBorder="1" applyAlignment="1" applyProtection="1">
      <alignment vertical="center"/>
    </xf>
    <xf numFmtId="166" fontId="41" fillId="0" borderId="10" xfId="6" applyNumberFormat="1" applyFont="1" applyFill="1" applyBorder="1" applyProtection="1"/>
    <xf numFmtId="3" fontId="43" fillId="0" borderId="12" xfId="0" applyNumberFormat="1" applyFont="1" applyFill="1" applyBorder="1" applyAlignment="1" applyProtection="1">
      <alignment horizontal="right" vertical="center" indent="1"/>
    </xf>
    <xf numFmtId="0" fontId="44" fillId="0" borderId="0" xfId="0" applyFont="1" applyAlignment="1" applyProtection="1">
      <alignment horizontal="right" vertical="top"/>
      <protection locked="0"/>
    </xf>
    <xf numFmtId="0" fontId="44" fillId="0" borderId="0" xfId="0" applyFont="1" applyAlignment="1" applyProtection="1">
      <alignment horizontal="right" vertical="top"/>
    </xf>
    <xf numFmtId="0" fontId="19" fillId="0" borderId="42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55" fillId="0" borderId="0" xfId="5" applyFont="1" applyFill="1"/>
    <xf numFmtId="0" fontId="56" fillId="0" borderId="0" xfId="5" applyFont="1" applyFill="1"/>
    <xf numFmtId="166" fontId="19" fillId="0" borderId="10" xfId="0" applyNumberFormat="1" applyFont="1" applyFill="1" applyBorder="1" applyAlignment="1" applyProtection="1">
      <alignment horizontal="center" vertical="center" wrapText="1"/>
    </xf>
    <xf numFmtId="166" fontId="21" fillId="0" borderId="5" xfId="0" applyNumberFormat="1" applyFont="1" applyFill="1" applyBorder="1" applyAlignment="1" applyProtection="1">
      <alignment horizontal="left" vertical="center" wrapText="1" indent="1"/>
    </xf>
    <xf numFmtId="166" fontId="2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4" xfId="0" applyNumberFormat="1" applyFont="1" applyFill="1" applyBorder="1" applyAlignment="1" applyProtection="1">
      <alignment horizontal="left" vertical="center" wrapText="1" indent="1"/>
    </xf>
    <xf numFmtId="166" fontId="2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4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6" fontId="21" fillId="0" borderId="4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21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6" fontId="21" fillId="0" borderId="3" xfId="0" applyNumberFormat="1" applyFont="1" applyFill="1" applyBorder="1" applyAlignment="1" applyProtection="1">
      <alignment horizontal="left" vertical="center" wrapText="1" indent="1"/>
    </xf>
    <xf numFmtId="166" fontId="19" fillId="0" borderId="9" xfId="0" applyNumberFormat="1" applyFont="1" applyFill="1" applyBorder="1" applyAlignment="1" applyProtection="1">
      <alignment horizontal="left" vertical="center" wrapText="1" indent="1"/>
    </xf>
    <xf numFmtId="166" fontId="19" fillId="0" borderId="10" xfId="0" applyNumberFormat="1" applyFont="1" applyFill="1" applyBorder="1" applyAlignment="1" applyProtection="1">
      <alignment horizontal="right" vertical="center" wrapText="1" indent="1"/>
    </xf>
    <xf numFmtId="166" fontId="45" fillId="0" borderId="3" xfId="0" applyNumberFormat="1" applyFont="1" applyFill="1" applyBorder="1" applyAlignment="1" applyProtection="1">
      <alignment horizontal="left" vertical="center" wrapText="1" indent="1"/>
    </xf>
    <xf numFmtId="166" fontId="45" fillId="0" borderId="38" xfId="0" applyNumberFormat="1" applyFont="1" applyFill="1" applyBorder="1" applyAlignment="1" applyProtection="1">
      <alignment horizontal="right" vertical="center" wrapText="1" indent="1"/>
    </xf>
    <xf numFmtId="166" fontId="21" fillId="0" borderId="4" xfId="0" applyNumberFormat="1" applyFont="1" applyFill="1" applyBorder="1" applyAlignment="1" applyProtection="1">
      <alignment horizontal="left" vertical="center" wrapText="1" indent="2"/>
    </xf>
    <xf numFmtId="166" fontId="21" fillId="0" borderId="1" xfId="0" applyNumberFormat="1" applyFont="1" applyFill="1" applyBorder="1" applyAlignment="1" applyProtection="1">
      <alignment horizontal="left" vertical="center" wrapText="1" indent="2"/>
    </xf>
    <xf numFmtId="166" fontId="45" fillId="0" borderId="1" xfId="0" applyNumberFormat="1" applyFont="1" applyFill="1" applyBorder="1" applyAlignment="1" applyProtection="1">
      <alignment horizontal="left" vertical="center" wrapText="1" indent="1"/>
    </xf>
    <xf numFmtId="166" fontId="45" fillId="0" borderId="1" xfId="0" applyNumberFormat="1" applyFont="1" applyFill="1" applyBorder="1" applyAlignment="1" applyProtection="1">
      <alignment horizontal="right" vertical="center" wrapText="1" indent="1"/>
    </xf>
    <xf numFmtId="166" fontId="21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6" fontId="21" fillId="0" borderId="5" xfId="0" applyNumberFormat="1" applyFont="1" applyFill="1" applyBorder="1" applyAlignment="1" applyProtection="1">
      <alignment horizontal="left" vertical="center" wrapText="1" indent="2"/>
    </xf>
    <xf numFmtId="166" fontId="21" fillId="0" borderId="6" xfId="0" applyNumberFormat="1" applyFont="1" applyFill="1" applyBorder="1" applyAlignment="1" applyProtection="1">
      <alignment horizontal="left" vertical="center" wrapText="1" indent="2"/>
    </xf>
    <xf numFmtId="166" fontId="4" fillId="0" borderId="9" xfId="0" applyNumberFormat="1" applyFont="1" applyFill="1" applyBorder="1" applyAlignment="1" applyProtection="1">
      <alignment horizontal="left" vertical="center" wrapText="1" indent="1"/>
    </xf>
    <xf numFmtId="166" fontId="4" fillId="0" borderId="25" xfId="0" applyNumberFormat="1" applyFont="1" applyFill="1" applyBorder="1" applyAlignment="1" applyProtection="1">
      <alignment horizontal="right" vertical="center" wrapText="1" indent="1"/>
    </xf>
    <xf numFmtId="166" fontId="21" fillId="0" borderId="49" xfId="0" applyNumberFormat="1" applyFont="1" applyFill="1" applyBorder="1" applyAlignment="1" applyProtection="1">
      <alignment horizontal="left" vertical="center" wrapText="1" indent="1"/>
    </xf>
    <xf numFmtId="166" fontId="2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45" fillId="0" borderId="43" xfId="0" applyNumberFormat="1" applyFont="1" applyFill="1" applyBorder="1" applyAlignment="1" applyProtection="1">
      <alignment horizontal="right" vertical="center" wrapText="1" indent="1"/>
    </xf>
    <xf numFmtId="166" fontId="21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6" xfId="5" applyFont="1" applyFill="1" applyBorder="1" applyAlignment="1" applyProtection="1">
      <alignment horizontal="left" vertical="center" wrapText="1" indent="1"/>
    </xf>
    <xf numFmtId="166" fontId="19" fillId="0" borderId="15" xfId="5" applyNumberFormat="1" applyFont="1" applyFill="1" applyBorder="1" applyAlignment="1" applyProtection="1">
      <alignment horizontal="right" vertical="center" wrapText="1" indent="1"/>
    </xf>
    <xf numFmtId="0" fontId="26" fillId="0" borderId="36" xfId="0" applyFont="1" applyBorder="1" applyAlignment="1" applyProtection="1">
      <alignment horizontal="left" vertical="center" wrapText="1" indent="1"/>
    </xf>
    <xf numFmtId="166" fontId="19" fillId="0" borderId="50" xfId="5" applyNumberFormat="1" applyFont="1" applyFill="1" applyBorder="1" applyAlignment="1" applyProtection="1">
      <alignment horizontal="right" vertical="center" wrapText="1" indent="1"/>
    </xf>
    <xf numFmtId="0" fontId="19" fillId="0" borderId="51" xfId="5" applyFont="1" applyFill="1" applyBorder="1" applyAlignment="1" applyProtection="1">
      <alignment vertical="center" wrapText="1"/>
    </xf>
    <xf numFmtId="0" fontId="19" fillId="0" borderId="52" xfId="5" applyFont="1" applyFill="1" applyBorder="1" applyAlignment="1" applyProtection="1">
      <alignment vertical="center" wrapText="1"/>
    </xf>
    <xf numFmtId="0" fontId="27" fillId="0" borderId="36" xfId="5" applyFont="1" applyFill="1" applyBorder="1" applyAlignment="1" applyProtection="1">
      <alignment horizontal="left" vertical="center" wrapText="1" indent="1"/>
    </xf>
    <xf numFmtId="0" fontId="24" fillId="0" borderId="52" xfId="0" applyFont="1" applyBorder="1" applyAlignment="1" applyProtection="1">
      <alignment horizontal="left" vertical="center" wrapText="1" indent="1"/>
    </xf>
    <xf numFmtId="0" fontId="46" fillId="0" borderId="0" xfId="0" applyFont="1" applyFill="1" applyBorder="1" applyAlignment="1" applyProtection="1">
      <alignment horizontal="right"/>
    </xf>
    <xf numFmtId="0" fontId="27" fillId="0" borderId="7" xfId="5" applyFont="1" applyFill="1" applyBorder="1" applyAlignment="1" applyProtection="1">
      <alignment horizontal="center" vertical="center" wrapText="1"/>
    </xf>
    <xf numFmtId="0" fontId="27" fillId="0" borderId="53" xfId="5" applyFont="1" applyFill="1" applyBorder="1" applyAlignment="1" applyProtection="1">
      <alignment horizontal="center" vertical="center" wrapText="1"/>
    </xf>
    <xf numFmtId="0" fontId="27" fillId="0" borderId="54" xfId="5" applyFont="1" applyFill="1" applyBorder="1" applyAlignment="1" applyProtection="1">
      <alignment horizontal="center" vertical="center" wrapText="1"/>
    </xf>
    <xf numFmtId="0" fontId="28" fillId="0" borderId="9" xfId="5" applyFont="1" applyFill="1" applyBorder="1" applyAlignment="1" applyProtection="1">
      <alignment horizontal="center" vertical="center"/>
    </xf>
    <xf numFmtId="0" fontId="27" fillId="0" borderId="10" xfId="5" applyFont="1" applyFill="1" applyBorder="1" applyAlignment="1" applyProtection="1">
      <alignment horizontal="center" vertical="center"/>
    </xf>
    <xf numFmtId="0" fontId="27" fillId="0" borderId="12" xfId="5" applyFont="1" applyFill="1" applyBorder="1" applyAlignment="1" applyProtection="1">
      <alignment horizontal="center" vertical="center"/>
    </xf>
    <xf numFmtId="0" fontId="28" fillId="0" borderId="7" xfId="5" applyFont="1" applyFill="1" applyBorder="1" applyAlignment="1" applyProtection="1">
      <alignment horizontal="center" vertical="center"/>
    </xf>
    <xf numFmtId="0" fontId="28" fillId="0" borderId="38" xfId="5" applyFont="1" applyFill="1" applyBorder="1" applyProtection="1"/>
    <xf numFmtId="168" fontId="28" fillId="0" borderId="55" xfId="1" applyNumberFormat="1" applyFont="1" applyFill="1" applyBorder="1" applyProtection="1">
      <protection locked="0"/>
    </xf>
    <xf numFmtId="0" fontId="28" fillId="0" borderId="4" xfId="5" applyFont="1" applyFill="1" applyBorder="1" applyAlignment="1" applyProtection="1">
      <alignment horizontal="center" vertical="center"/>
    </xf>
    <xf numFmtId="0" fontId="47" fillId="0" borderId="1" xfId="0" applyFont="1" applyBorder="1" applyAlignment="1">
      <alignment horizontal="justify" wrapText="1"/>
    </xf>
    <xf numFmtId="168" fontId="28" fillId="0" borderId="32" xfId="1" applyNumberFormat="1" applyFont="1" applyFill="1" applyBorder="1" applyProtection="1">
      <protection locked="0"/>
    </xf>
    <xf numFmtId="0" fontId="47" fillId="0" borderId="1" xfId="0" applyFont="1" applyBorder="1" applyAlignment="1">
      <alignment wrapText="1"/>
    </xf>
    <xf numFmtId="0" fontId="28" fillId="0" borderId="6" xfId="5" applyFont="1" applyFill="1" applyBorder="1" applyAlignment="1" applyProtection="1">
      <alignment horizontal="center" vertical="center"/>
    </xf>
    <xf numFmtId="168" fontId="28" fillId="0" borderId="29" xfId="1" applyNumberFormat="1" applyFont="1" applyFill="1" applyBorder="1" applyProtection="1">
      <protection locked="0"/>
    </xf>
    <xf numFmtId="0" fontId="47" fillId="0" borderId="56" xfId="0" applyFont="1" applyBorder="1" applyAlignment="1">
      <alignment wrapText="1"/>
    </xf>
    <xf numFmtId="168" fontId="27" fillId="0" borderId="12" xfId="1" applyNumberFormat="1" applyFont="1" applyFill="1" applyBorder="1" applyProtection="1"/>
    <xf numFmtId="174" fontId="30" fillId="0" borderId="2" xfId="5" applyNumberFormat="1" applyFont="1" applyFill="1" applyBorder="1" applyAlignment="1">
      <alignment horizontal="center" vertical="center" wrapText="1"/>
    </xf>
    <xf numFmtId="0" fontId="16" fillId="0" borderId="9" xfId="5" applyFont="1" applyFill="1" applyBorder="1" applyAlignment="1">
      <alignment horizontal="center" vertical="center"/>
    </xf>
    <xf numFmtId="0" fontId="16" fillId="0" borderId="10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 vertical="center"/>
    </xf>
    <xf numFmtId="0" fontId="16" fillId="0" borderId="5" xfId="5" applyFont="1" applyFill="1" applyBorder="1" applyAlignment="1">
      <alignment horizontal="center" vertical="center"/>
    </xf>
    <xf numFmtId="0" fontId="16" fillId="0" borderId="38" xfId="5" applyFont="1" applyFill="1" applyBorder="1" applyProtection="1">
      <protection locked="0"/>
    </xf>
    <xf numFmtId="168" fontId="42" fillId="0" borderId="38" xfId="1" applyNumberFormat="1" applyFont="1" applyFill="1" applyBorder="1" applyProtection="1">
      <protection locked="0"/>
    </xf>
    <xf numFmtId="168" fontId="42" fillId="0" borderId="23" xfId="1" applyNumberFormat="1" applyFont="1" applyFill="1" applyBorder="1"/>
    <xf numFmtId="0" fontId="16" fillId="0" borderId="4" xfId="5" applyFont="1" applyFill="1" applyBorder="1" applyAlignment="1">
      <alignment horizontal="center" vertical="center"/>
    </xf>
    <xf numFmtId="0" fontId="16" fillId="0" borderId="1" xfId="5" applyFont="1" applyFill="1" applyBorder="1" applyProtection="1">
      <protection locked="0"/>
    </xf>
    <xf numFmtId="168" fontId="42" fillId="0" borderId="1" xfId="1" applyNumberFormat="1" applyFont="1" applyFill="1" applyBorder="1" applyProtection="1">
      <protection locked="0"/>
    </xf>
    <xf numFmtId="168" fontId="42" fillId="0" borderId="22" xfId="1" applyNumberFormat="1" applyFont="1" applyFill="1" applyBorder="1"/>
    <xf numFmtId="0" fontId="16" fillId="0" borderId="6" xfId="5" applyFont="1" applyFill="1" applyBorder="1" applyAlignment="1">
      <alignment horizontal="center" vertical="center"/>
    </xf>
    <xf numFmtId="0" fontId="16" fillId="0" borderId="2" xfId="5" applyFont="1" applyFill="1" applyBorder="1" applyProtection="1">
      <protection locked="0"/>
    </xf>
    <xf numFmtId="168" fontId="42" fillId="0" borderId="2" xfId="1" applyNumberFormat="1" applyFont="1" applyFill="1" applyBorder="1" applyProtection="1">
      <protection locked="0"/>
    </xf>
    <xf numFmtId="0" fontId="30" fillId="0" borderId="9" xfId="5" applyFont="1" applyFill="1" applyBorder="1" applyAlignment="1">
      <alignment horizontal="center" vertical="center"/>
    </xf>
    <xf numFmtId="0" fontId="30" fillId="0" borderId="10" xfId="5" applyFont="1" applyFill="1" applyBorder="1"/>
    <xf numFmtId="168" fontId="43" fillId="0" borderId="10" xfId="5" applyNumberFormat="1" applyFont="1" applyFill="1" applyBorder="1"/>
    <xf numFmtId="168" fontId="43" fillId="0" borderId="12" xfId="5" applyNumberFormat="1" applyFont="1" applyFill="1" applyBorder="1"/>
    <xf numFmtId="0" fontId="30" fillId="0" borderId="57" xfId="0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 wrapText="1"/>
    </xf>
    <xf numFmtId="0" fontId="48" fillId="0" borderId="0" xfId="5" applyFont="1" applyFill="1" applyAlignment="1">
      <alignment horizontal="right" vertical="center" indent="1"/>
    </xf>
    <xf numFmtId="166" fontId="2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right" vertical="center" indent="1"/>
    </xf>
    <xf numFmtId="0" fontId="28" fillId="0" borderId="56" xfId="0" applyFont="1" applyBorder="1" applyAlignment="1" applyProtection="1">
      <alignment horizontal="left" vertical="center" indent="1"/>
      <protection locked="0"/>
    </xf>
    <xf numFmtId="3" fontId="42" fillId="0" borderId="35" xfId="0" applyNumberFormat="1" applyFont="1" applyFill="1" applyBorder="1" applyAlignment="1" applyProtection="1">
      <alignment horizontal="right" vertical="center" indent="1"/>
      <protection locked="0"/>
    </xf>
    <xf numFmtId="49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48" xfId="0" applyNumberFormat="1" applyFont="1" applyFill="1" applyBorder="1" applyAlignment="1" applyProtection="1">
      <alignment vertical="center" wrapText="1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59" xfId="0" applyNumberFormat="1" applyFont="1" applyFill="1" applyBorder="1" applyAlignment="1" applyProtection="1">
      <alignment vertical="center" wrapText="1"/>
      <protection locked="0"/>
    </xf>
    <xf numFmtId="49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175" fontId="57" fillId="0" borderId="48" xfId="0" applyNumberFormat="1" applyFont="1" applyBorder="1" applyAlignment="1">
      <alignment vertical="center" wrapText="1"/>
    </xf>
    <xf numFmtId="166" fontId="47" fillId="0" borderId="59" xfId="0" applyNumberFormat="1" applyFont="1" applyFill="1" applyBorder="1" applyAlignment="1" applyProtection="1">
      <alignment vertical="center" wrapText="1"/>
      <protection locked="0"/>
    </xf>
    <xf numFmtId="166" fontId="47" fillId="0" borderId="48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5" applyFont="1" applyFill="1" applyBorder="1" applyAlignment="1" applyProtection="1">
      <alignment horizontal="center" vertical="center" wrapText="1"/>
    </xf>
    <xf numFmtId="0" fontId="19" fillId="0" borderId="51" xfId="5" applyFont="1" applyFill="1" applyBorder="1" applyAlignment="1" applyProtection="1">
      <alignment horizontal="center" vertical="center" wrapText="1"/>
    </xf>
    <xf numFmtId="0" fontId="25" fillId="0" borderId="60" xfId="0" applyFont="1" applyBorder="1" applyAlignment="1" applyProtection="1">
      <alignment horizontal="left" wrapText="1" indent="1"/>
    </xf>
    <xf numFmtId="0" fontId="25" fillId="0" borderId="48" xfId="0" applyFont="1" applyBorder="1" applyAlignment="1" applyProtection="1">
      <alignment horizontal="left" wrapText="1" indent="1"/>
    </xf>
    <xf numFmtId="0" fontId="25" fillId="0" borderId="48" xfId="0" applyFont="1" applyBorder="1" applyAlignment="1" applyProtection="1">
      <alignment horizontal="left" vertical="center" wrapText="1" indent="1"/>
    </xf>
    <xf numFmtId="0" fontId="25" fillId="0" borderId="59" xfId="0" applyFont="1" applyBorder="1" applyAlignment="1" applyProtection="1">
      <alignment horizontal="left" vertical="center" wrapText="1" indent="1"/>
    </xf>
    <xf numFmtId="0" fontId="25" fillId="0" borderId="59" xfId="0" applyFont="1" applyBorder="1" applyAlignment="1" applyProtection="1">
      <alignment horizontal="left" wrapText="1" indent="1"/>
    </xf>
    <xf numFmtId="0" fontId="25" fillId="0" borderId="59" xfId="0" applyFont="1" applyBorder="1" applyAlignment="1" applyProtection="1">
      <alignment horizontal="left" indent="1"/>
    </xf>
    <xf numFmtId="0" fontId="25" fillId="0" borderId="59" xfId="0" applyFont="1" applyBorder="1" applyAlignment="1" applyProtection="1">
      <alignment vertical="center" wrapText="1"/>
    </xf>
    <xf numFmtId="0" fontId="26" fillId="0" borderId="36" xfId="0" applyFont="1" applyBorder="1" applyAlignment="1" applyProtection="1">
      <alignment wrapText="1"/>
    </xf>
    <xf numFmtId="0" fontId="26" fillId="0" borderId="52" xfId="0" applyFont="1" applyBorder="1" applyAlignment="1" applyProtection="1">
      <alignment wrapText="1"/>
    </xf>
    <xf numFmtId="0" fontId="8" fillId="0" borderId="15" xfId="5" applyFont="1" applyFill="1" applyBorder="1" applyAlignment="1" applyProtection="1">
      <alignment horizontal="center" vertical="center" wrapText="1"/>
    </xf>
    <xf numFmtId="0" fontId="19" fillId="0" borderId="50" xfId="5" applyFont="1" applyFill="1" applyBorder="1" applyAlignment="1" applyProtection="1">
      <alignment horizontal="center" vertical="center" wrapText="1"/>
    </xf>
    <xf numFmtId="166" fontId="19" fillId="0" borderId="18" xfId="5" applyNumberFormat="1" applyFont="1" applyFill="1" applyBorder="1" applyAlignment="1" applyProtection="1">
      <alignment horizontal="right" vertical="center" wrapText="1" indent="1"/>
    </xf>
    <xf numFmtId="166" fontId="19" fillId="0" borderId="16" xfId="5" applyNumberFormat="1" applyFont="1" applyFill="1" applyBorder="1" applyAlignment="1" applyProtection="1">
      <alignment horizontal="right" vertical="center" wrapText="1" indent="1"/>
    </xf>
    <xf numFmtId="166" fontId="19" fillId="0" borderId="17" xfId="5" applyNumberFormat="1" applyFont="1" applyFill="1" applyBorder="1" applyAlignment="1" applyProtection="1">
      <alignment horizontal="right" vertical="center" wrapText="1" indent="1"/>
    </xf>
    <xf numFmtId="166" fontId="19" fillId="0" borderId="54" xfId="5" applyNumberFormat="1" applyFont="1" applyFill="1" applyBorder="1" applyAlignment="1" applyProtection="1">
      <alignment horizontal="right" vertical="center" wrapText="1" indent="1"/>
    </xf>
    <xf numFmtId="166" fontId="19" fillId="0" borderId="22" xfId="5" applyNumberFormat="1" applyFont="1" applyFill="1" applyBorder="1" applyAlignment="1" applyProtection="1">
      <alignment horizontal="right" vertical="center" wrapText="1" indent="1"/>
    </xf>
    <xf numFmtId="166" fontId="19" fillId="0" borderId="35" xfId="5" applyNumberFormat="1" applyFont="1" applyFill="1" applyBorder="1" applyAlignment="1" applyProtection="1">
      <alignment horizontal="right" vertical="center" wrapText="1" indent="1"/>
    </xf>
    <xf numFmtId="166" fontId="19" fillId="0" borderId="39" xfId="5" applyNumberFormat="1" applyFont="1" applyFill="1" applyBorder="1" applyAlignment="1" applyProtection="1">
      <alignment horizontal="right" vertical="center" wrapText="1" indent="1"/>
    </xf>
    <xf numFmtId="166" fontId="19" fillId="0" borderId="58" xfId="5" applyNumberFormat="1" applyFont="1" applyFill="1" applyBorder="1" applyAlignment="1" applyProtection="1">
      <alignment horizontal="right" vertical="center" wrapText="1" indent="1"/>
    </xf>
    <xf numFmtId="166" fontId="19" fillId="0" borderId="37" xfId="5" applyNumberFormat="1" applyFont="1" applyFill="1" applyBorder="1" applyAlignment="1" applyProtection="1">
      <alignment horizontal="right" vertical="center" wrapText="1" indent="1"/>
    </xf>
    <xf numFmtId="166" fontId="19" fillId="0" borderId="61" xfId="5" applyNumberFormat="1" applyFont="1" applyFill="1" applyBorder="1" applyAlignment="1" applyProtection="1">
      <alignment horizontal="right" vertical="center" wrapText="1" indent="1"/>
    </xf>
    <xf numFmtId="166" fontId="19" fillId="0" borderId="62" xfId="5" applyNumberFormat="1" applyFont="1" applyFill="1" applyBorder="1" applyAlignment="1" applyProtection="1">
      <alignment horizontal="right" vertical="center" wrapText="1" indent="1"/>
    </xf>
    <xf numFmtId="0" fontId="19" fillId="0" borderId="36" xfId="5" applyFont="1" applyFill="1" applyBorder="1" applyAlignment="1" applyProtection="1">
      <alignment horizontal="center" vertical="center" wrapText="1"/>
    </xf>
    <xf numFmtId="0" fontId="21" fillId="0" borderId="63" xfId="5" applyFont="1" applyFill="1" applyBorder="1" applyAlignment="1" applyProtection="1">
      <alignment horizontal="left" vertical="center" wrapText="1" indent="1"/>
    </xf>
    <xf numFmtId="0" fontId="21" fillId="0" borderId="48" xfId="5" applyFont="1" applyFill="1" applyBorder="1" applyAlignment="1" applyProtection="1">
      <alignment horizontal="left" vertical="center" wrapText="1" indent="1"/>
    </xf>
    <xf numFmtId="0" fontId="21" fillId="0" borderId="64" xfId="5" applyFont="1" applyFill="1" applyBorder="1" applyAlignment="1" applyProtection="1">
      <alignment horizontal="left" vertical="center" wrapText="1" indent="1"/>
    </xf>
    <xf numFmtId="0" fontId="21" fillId="0" borderId="59" xfId="5" applyFont="1" applyFill="1" applyBorder="1" applyAlignment="1" applyProtection="1">
      <alignment horizontal="left" vertical="center" wrapText="1" indent="6"/>
    </xf>
    <xf numFmtId="0" fontId="21" fillId="0" borderId="48" xfId="5" applyFont="1" applyFill="1" applyBorder="1" applyAlignment="1" applyProtection="1">
      <alignment horizontal="left" indent="6"/>
    </xf>
    <xf numFmtId="0" fontId="21" fillId="0" borderId="48" xfId="5" applyFont="1" applyFill="1" applyBorder="1" applyAlignment="1" applyProtection="1">
      <alignment horizontal="left" vertical="center" wrapText="1" indent="6"/>
    </xf>
    <xf numFmtId="0" fontId="21" fillId="0" borderId="34" xfId="5" applyFont="1" applyFill="1" applyBorder="1" applyAlignment="1" applyProtection="1">
      <alignment horizontal="left" vertical="center" wrapText="1" indent="7"/>
    </xf>
    <xf numFmtId="0" fontId="21" fillId="0" borderId="59" xfId="5" applyFont="1" applyFill="1" applyBorder="1" applyAlignment="1" applyProtection="1">
      <alignment horizontal="left" vertical="center" wrapText="1" indent="1"/>
    </xf>
    <xf numFmtId="0" fontId="21" fillId="0" borderId="60" xfId="5" applyFont="1" applyFill="1" applyBorder="1" applyAlignment="1" applyProtection="1">
      <alignment horizontal="left" vertical="center" wrapText="1" indent="6"/>
    </xf>
    <xf numFmtId="0" fontId="21" fillId="0" borderId="60" xfId="5" applyFont="1" applyFill="1" applyBorder="1" applyAlignment="1" applyProtection="1">
      <alignment horizontal="left" vertical="center" wrapText="1" indent="1"/>
    </xf>
    <xf numFmtId="0" fontId="21" fillId="0" borderId="47" xfId="5" applyFont="1" applyFill="1" applyBorder="1" applyAlignment="1" applyProtection="1">
      <alignment horizontal="left" vertical="center" wrapText="1" indent="1"/>
    </xf>
    <xf numFmtId="0" fontId="19" fillId="0" borderId="15" xfId="5" applyFont="1" applyFill="1" applyBorder="1" applyAlignment="1" applyProtection="1">
      <alignment horizontal="center" vertical="center" wrapText="1"/>
    </xf>
    <xf numFmtId="0" fontId="19" fillId="0" borderId="36" xfId="5" applyFont="1" applyFill="1" applyBorder="1" applyAlignment="1" applyProtection="1">
      <alignment vertical="center" wrapText="1"/>
    </xf>
    <xf numFmtId="0" fontId="25" fillId="0" borderId="60" xfId="0" applyFont="1" applyFill="1" applyBorder="1" applyAlignment="1" applyProtection="1">
      <alignment horizontal="left" wrapText="1" indent="1"/>
    </xf>
    <xf numFmtId="166" fontId="21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5" xfId="5" applyNumberFormat="1" applyFont="1" applyFill="1" applyBorder="1" applyAlignment="1" applyProtection="1">
      <alignment horizontal="right" vertical="center" wrapText="1" indent="1"/>
    </xf>
    <xf numFmtId="166" fontId="28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6" fontId="26" fillId="0" borderId="15" xfId="0" applyNumberFormat="1" applyFont="1" applyBorder="1" applyAlignment="1" applyProtection="1">
      <alignment horizontal="right" vertical="center" wrapText="1" indent="1"/>
    </xf>
    <xf numFmtId="166" fontId="26" fillId="0" borderId="15" xfId="0" applyNumberFormat="1" applyFont="1" applyBorder="1" applyAlignment="1" applyProtection="1">
      <alignment horizontal="right" vertical="center" wrapText="1" indent="1"/>
      <protection locked="0"/>
    </xf>
    <xf numFmtId="166" fontId="24" fillId="0" borderId="15" xfId="0" quotePrefix="1" applyNumberFormat="1" applyFont="1" applyBorder="1" applyAlignment="1" applyProtection="1">
      <alignment horizontal="right" vertical="center" wrapText="1" indent="1"/>
    </xf>
    <xf numFmtId="0" fontId="4" fillId="0" borderId="31" xfId="0" applyFont="1" applyFill="1" applyBorder="1" applyAlignment="1" applyProtection="1">
      <alignment vertical="center" wrapText="1"/>
    </xf>
    <xf numFmtId="3" fontId="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34" xfId="5" applyFont="1" applyFill="1" applyBorder="1" applyAlignment="1" applyProtection="1">
      <alignment horizontal="left" vertical="center" wrapText="1" indent="6"/>
    </xf>
    <xf numFmtId="166" fontId="19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58" xfId="0" quotePrefix="1" applyFont="1" applyFill="1" applyBorder="1" applyAlignment="1" applyProtection="1">
      <alignment horizontal="right" vertical="center" indent="1"/>
    </xf>
    <xf numFmtId="49" fontId="8" fillId="0" borderId="62" xfId="0" applyNumberFormat="1" applyFont="1" applyFill="1" applyBorder="1" applyAlignment="1" applyProtection="1">
      <alignment horizontal="right" vertical="center" indent="1"/>
    </xf>
    <xf numFmtId="0" fontId="8" fillId="0" borderId="51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right" vertical="center" wrapText="1" indent="1"/>
    </xf>
    <xf numFmtId="0" fontId="19" fillId="0" borderId="15" xfId="0" applyFont="1" applyFill="1" applyBorder="1" applyAlignment="1" applyProtection="1">
      <alignment horizontal="center" vertical="center" wrapText="1"/>
    </xf>
    <xf numFmtId="0" fontId="25" fillId="0" borderId="59" xfId="0" applyFont="1" applyBorder="1" applyAlignment="1" applyProtection="1">
      <alignment wrapText="1"/>
    </xf>
    <xf numFmtId="0" fontId="28" fillId="0" borderId="60" xfId="5" applyFont="1" applyFill="1" applyBorder="1" applyAlignment="1" applyProtection="1">
      <alignment horizontal="left" vertical="center" wrapText="1" indent="1"/>
    </xf>
    <xf numFmtId="166" fontId="27" fillId="0" borderId="15" xfId="0" applyNumberFormat="1" applyFont="1" applyFill="1" applyBorder="1" applyAlignment="1" applyProtection="1">
      <alignment horizontal="right" vertical="center" wrapText="1" indent="1"/>
    </xf>
    <xf numFmtId="49" fontId="8" fillId="0" borderId="58" xfId="0" applyNumberFormat="1" applyFont="1" applyFill="1" applyBorder="1" applyAlignment="1" applyProtection="1">
      <alignment horizontal="right" vertical="center"/>
    </xf>
    <xf numFmtId="49" fontId="8" fillId="0" borderId="62" xfId="0" applyNumberFormat="1" applyFont="1" applyFill="1" applyBorder="1" applyAlignment="1" applyProtection="1">
      <alignment horizontal="right" vertical="center"/>
    </xf>
    <xf numFmtId="0" fontId="8" fillId="0" borderId="50" xfId="0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 applyProtection="1">
      <alignment horizontal="left" vertical="center" wrapText="1" indent="1"/>
    </xf>
    <xf numFmtId="0" fontId="28" fillId="0" borderId="48" xfId="5" applyFont="1" applyFill="1" applyBorder="1" applyAlignment="1" applyProtection="1">
      <alignment horizontal="left" vertical="center" wrapText="1" indent="1"/>
    </xf>
    <xf numFmtId="0" fontId="28" fillId="0" borderId="52" xfId="5" applyFont="1" applyFill="1" applyBorder="1" applyAlignment="1" applyProtection="1">
      <alignment horizontal="left" vertical="center" wrapText="1" indent="1"/>
    </xf>
    <xf numFmtId="0" fontId="8" fillId="0" borderId="36" xfId="0" applyFont="1" applyFill="1" applyBorder="1" applyAlignment="1" applyProtection="1">
      <alignment horizontal="left" vertical="center" wrapText="1" indent="1"/>
    </xf>
    <xf numFmtId="166" fontId="27" fillId="0" borderId="62" xfId="0" applyNumberFormat="1" applyFont="1" applyFill="1" applyBorder="1" applyAlignment="1" applyProtection="1">
      <alignment horizontal="right" vertical="center" wrapText="1" indent="1"/>
    </xf>
    <xf numFmtId="166" fontId="27" fillId="0" borderId="58" xfId="0" applyNumberFormat="1" applyFont="1" applyFill="1" applyBorder="1" applyAlignment="1" applyProtection="1">
      <alignment horizontal="right" vertical="center" wrapText="1" indent="1"/>
    </xf>
    <xf numFmtId="166" fontId="27" fillId="0" borderId="16" xfId="0" applyNumberFormat="1" applyFont="1" applyFill="1" applyBorder="1" applyAlignment="1" applyProtection="1">
      <alignment horizontal="right" vertical="center" wrapText="1" indent="1"/>
    </xf>
    <xf numFmtId="0" fontId="35" fillId="0" borderId="31" xfId="0" applyFont="1" applyBorder="1" applyAlignment="1" applyProtection="1">
      <alignment horizontal="left" wrapText="1" indent="1"/>
    </xf>
    <xf numFmtId="166" fontId="27" fillId="0" borderId="18" xfId="0" applyNumberFormat="1" applyFont="1" applyFill="1" applyBorder="1" applyAlignment="1" applyProtection="1">
      <alignment horizontal="right" vertical="center" wrapText="1" indent="1"/>
    </xf>
    <xf numFmtId="0" fontId="25" fillId="0" borderId="59" xfId="0" applyFont="1" applyBorder="1" applyAlignment="1" applyProtection="1"/>
    <xf numFmtId="166" fontId="28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62" xfId="0" applyNumberFormat="1" applyFont="1" applyFill="1" applyBorder="1" applyAlignment="1" applyProtection="1">
      <alignment horizontal="right" vertical="center" wrapText="1" indent="1"/>
    </xf>
    <xf numFmtId="166" fontId="21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17" xfId="0" applyNumberFormat="1" applyFont="1" applyFill="1" applyBorder="1" applyAlignment="1" applyProtection="1">
      <alignment horizontal="right" vertical="center" wrapText="1" indent="1"/>
    </xf>
    <xf numFmtId="166" fontId="27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45" xfId="5" applyNumberFormat="1" applyFont="1" applyFill="1" applyBorder="1" applyAlignment="1" applyProtection="1">
      <alignment horizontal="right" vertical="center" wrapText="1" indent="1"/>
    </xf>
    <xf numFmtId="166" fontId="19" fillId="0" borderId="65" xfId="5" applyNumberFormat="1" applyFont="1" applyFill="1" applyBorder="1" applyAlignment="1" applyProtection="1">
      <alignment horizontal="right" vertical="center" wrapText="1" indent="1"/>
    </xf>
    <xf numFmtId="3" fontId="16" fillId="0" borderId="54" xfId="0" applyNumberFormat="1" applyFont="1" applyBorder="1" applyAlignment="1" applyProtection="1">
      <alignment horizontal="right" vertical="center" indent="1"/>
      <protection locked="0"/>
    </xf>
    <xf numFmtId="3" fontId="16" fillId="0" borderId="22" xfId="0" applyNumberFormat="1" applyFont="1" applyBorder="1" applyAlignment="1" applyProtection="1">
      <alignment horizontal="right" vertical="center" indent="1"/>
      <protection locked="0"/>
    </xf>
    <xf numFmtId="0" fontId="16" fillId="0" borderId="1" xfId="0" applyFont="1" applyBorder="1" applyAlignment="1" applyProtection="1">
      <alignment horizontal="left" vertical="center" wrapText="1" indent="1"/>
      <protection locked="0"/>
    </xf>
    <xf numFmtId="3" fontId="41" fillId="0" borderId="10" xfId="6" applyNumberFormat="1" applyFont="1" applyFill="1" applyBorder="1" applyProtection="1"/>
    <xf numFmtId="166" fontId="15" fillId="0" borderId="0" xfId="5" applyNumberFormat="1" applyFont="1" applyFill="1" applyProtection="1"/>
    <xf numFmtId="175" fontId="57" fillId="0" borderId="48" xfId="0" applyNumberFormat="1" applyFont="1" applyFill="1" applyBorder="1" applyAlignment="1">
      <alignment vertical="center" wrapText="1"/>
    </xf>
    <xf numFmtId="166" fontId="4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47" fillId="0" borderId="53" xfId="0" applyNumberFormat="1" applyFont="1" applyFill="1" applyBorder="1" applyAlignment="1" applyProtection="1">
      <alignment horizontal="center" vertical="center" wrapText="1"/>
      <protection locked="0"/>
    </xf>
    <xf numFmtId="166" fontId="49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76" fontId="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6" fontId="12" fillId="0" borderId="0" xfId="5" applyNumberFormat="1" applyFont="1" applyFill="1" applyProtection="1"/>
    <xf numFmtId="176" fontId="27" fillId="0" borderId="15" xfId="0" applyNumberFormat="1" applyFont="1" applyFill="1" applyBorder="1" applyAlignment="1" applyProtection="1">
      <alignment horizontal="right" vertical="center" wrapText="1" indent="1"/>
    </xf>
    <xf numFmtId="166" fontId="49" fillId="0" borderId="39" xfId="5" applyNumberFormat="1" applyFont="1" applyFill="1" applyBorder="1" applyAlignment="1" applyProtection="1">
      <alignment horizontal="right" vertical="center" wrapText="1" indent="1"/>
    </xf>
    <xf numFmtId="166" fontId="25" fillId="0" borderId="4" xfId="0" applyNumberFormat="1" applyFont="1" applyFill="1" applyBorder="1" applyAlignment="1" applyProtection="1">
      <alignment horizontal="left" vertical="center" wrapText="1"/>
    </xf>
    <xf numFmtId="166" fontId="25" fillId="0" borderId="22" xfId="0" applyNumberFormat="1" applyFont="1" applyFill="1" applyBorder="1" applyAlignment="1" applyProtection="1">
      <alignment vertical="center" wrapText="1"/>
      <protection locked="0"/>
    </xf>
    <xf numFmtId="0" fontId="28" fillId="0" borderId="0" xfId="6" applyFont="1" applyFill="1" applyProtection="1">
      <protection locked="0"/>
    </xf>
    <xf numFmtId="166" fontId="21" fillId="0" borderId="17" xfId="5" applyNumberFormat="1" applyFont="1" applyFill="1" applyBorder="1" applyAlignment="1" applyProtection="1">
      <alignment horizontal="left" vertical="center" wrapText="1" indent="1"/>
      <protection locked="0"/>
    </xf>
    <xf numFmtId="166" fontId="12" fillId="0" borderId="0" xfId="5" applyNumberFormat="1" applyFont="1" applyFill="1" applyAlignment="1" applyProtection="1">
      <alignment horizontal="right" vertical="center" indent="1"/>
    </xf>
    <xf numFmtId="0" fontId="22" fillId="0" borderId="0" xfId="0" applyFont="1"/>
    <xf numFmtId="166" fontId="8" fillId="0" borderId="41" xfId="0" applyNumberFormat="1" applyFont="1" applyFill="1" applyBorder="1" applyAlignment="1" applyProtection="1">
      <alignment horizontal="center" vertical="center" wrapText="1"/>
    </xf>
    <xf numFmtId="166" fontId="19" fillId="0" borderId="41" xfId="0" applyNumberFormat="1" applyFont="1" applyFill="1" applyBorder="1" applyAlignment="1" applyProtection="1">
      <alignment horizontal="center" vertical="center" wrapText="1"/>
    </xf>
    <xf numFmtId="166" fontId="21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quotePrefix="1" applyFont="1" applyFill="1" applyBorder="1" applyAlignment="1" applyProtection="1">
      <alignment horizontal="right" vertical="center" indent="1"/>
    </xf>
    <xf numFmtId="49" fontId="8" fillId="0" borderId="0" xfId="0" applyNumberFormat="1" applyFont="1" applyFill="1" applyBorder="1" applyAlignment="1" applyProtection="1">
      <alignment horizontal="right" vertical="center" indent="1"/>
    </xf>
    <xf numFmtId="49" fontId="8" fillId="0" borderId="0" xfId="0" applyNumberFormat="1" applyFont="1" applyFill="1" applyBorder="1" applyAlignment="1" applyProtection="1">
      <alignment horizontal="right" vertical="center"/>
    </xf>
    <xf numFmtId="0" fontId="27" fillId="0" borderId="15" xfId="5" applyFont="1" applyFill="1" applyBorder="1" applyAlignment="1" applyProtection="1">
      <alignment horizontal="center" vertical="center" wrapText="1"/>
    </xf>
    <xf numFmtId="0" fontId="27" fillId="0" borderId="12" xfId="5" applyFont="1" applyFill="1" applyBorder="1" applyAlignment="1" applyProtection="1">
      <alignment horizontal="center" vertical="center" wrapText="1"/>
    </xf>
    <xf numFmtId="166" fontId="8" fillId="0" borderId="15" xfId="0" applyNumberFormat="1" applyFont="1" applyFill="1" applyBorder="1" applyAlignment="1" applyProtection="1">
      <alignment horizontal="center" vertical="center" wrapText="1"/>
    </xf>
    <xf numFmtId="166" fontId="8" fillId="0" borderId="25" xfId="0" applyNumberFormat="1" applyFont="1" applyFill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right"/>
    </xf>
    <xf numFmtId="3" fontId="24" fillId="0" borderId="15" xfId="0" quotePrefix="1" applyNumberFormat="1" applyFont="1" applyBorder="1" applyAlignment="1" applyProtection="1">
      <alignment horizontal="right" vertical="center" wrapText="1" indent="1"/>
    </xf>
    <xf numFmtId="0" fontId="22" fillId="0" borderId="0" xfId="5" applyFont="1" applyFill="1" applyAlignment="1" applyProtection="1"/>
    <xf numFmtId="166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vertical="center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15" xfId="0" quotePrefix="1" applyFont="1" applyFill="1" applyBorder="1" applyAlignment="1" applyProtection="1">
      <alignment horizontal="right" vertical="center" indent="1"/>
    </xf>
    <xf numFmtId="49" fontId="8" fillId="0" borderId="15" xfId="0" applyNumberFormat="1" applyFont="1" applyFill="1" applyBorder="1" applyAlignment="1" applyProtection="1">
      <alignment horizontal="right" vertical="center" indent="1"/>
    </xf>
    <xf numFmtId="166" fontId="8" fillId="0" borderId="15" xfId="0" applyNumberFormat="1" applyFont="1" applyFill="1" applyBorder="1" applyAlignment="1" applyProtection="1">
      <alignment horizontal="right" vertical="center" wrapText="1" indent="1"/>
    </xf>
    <xf numFmtId="166" fontId="8" fillId="0" borderId="61" xfId="0" applyNumberFormat="1" applyFont="1" applyFill="1" applyBorder="1" applyAlignment="1" applyProtection="1">
      <alignment horizontal="right" vertical="center" wrapText="1" indent="1"/>
    </xf>
    <xf numFmtId="0" fontId="6" fillId="0" borderId="15" xfId="0" applyFont="1" applyFill="1" applyBorder="1" applyAlignment="1" applyProtection="1">
      <alignment horizontal="right"/>
    </xf>
    <xf numFmtId="0" fontId="8" fillId="0" borderId="30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166" fontId="49" fillId="0" borderId="17" xfId="5" applyNumberFormat="1" applyFont="1" applyFill="1" applyBorder="1" applyAlignment="1" applyProtection="1">
      <alignment horizontal="right" vertical="center" wrapText="1" indent="1"/>
    </xf>
    <xf numFmtId="166" fontId="24" fillId="0" borderId="30" xfId="0" quotePrefix="1" applyNumberFormat="1" applyFont="1" applyBorder="1" applyAlignment="1" applyProtection="1">
      <alignment horizontal="right" vertical="center" wrapText="1" indent="1"/>
    </xf>
    <xf numFmtId="0" fontId="8" fillId="0" borderId="30" xfId="5" applyFont="1" applyFill="1" applyBorder="1" applyAlignment="1" applyProtection="1">
      <alignment horizontal="center" vertical="center" wrapText="1"/>
    </xf>
    <xf numFmtId="0" fontId="19" fillId="0" borderId="30" xfId="5" applyFont="1" applyFill="1" applyBorder="1" applyAlignment="1" applyProtection="1">
      <alignment horizontal="center" vertical="center" wrapText="1"/>
    </xf>
    <xf numFmtId="166" fontId="19" fillId="0" borderId="30" xfId="5" applyNumberFormat="1" applyFont="1" applyFill="1" applyBorder="1" applyAlignment="1" applyProtection="1">
      <alignment horizontal="right" vertical="center" wrapText="1" indent="1"/>
    </xf>
    <xf numFmtId="166" fontId="21" fillId="0" borderId="67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68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30" xfId="5" applyNumberFormat="1" applyFont="1" applyFill="1" applyBorder="1" applyAlignment="1" applyProtection="1">
      <alignment horizontal="right" vertical="center" wrapText="1" indent="1"/>
    </xf>
    <xf numFmtId="166" fontId="28" fillId="0" borderId="68" xfId="5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67" xfId="5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57" xfId="5" applyNumberFormat="1" applyFont="1" applyFill="1" applyBorder="1" applyAlignment="1" applyProtection="1">
      <alignment horizontal="right" vertical="center" wrapText="1" indent="1"/>
    </xf>
    <xf numFmtId="166" fontId="21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66" xfId="5" applyNumberFormat="1" applyFont="1" applyFill="1" applyBorder="1" applyAlignment="1" applyProtection="1">
      <alignment horizontal="right" vertical="center" wrapText="1" indent="1"/>
    </xf>
    <xf numFmtId="166" fontId="49" fillId="0" borderId="68" xfId="5" applyNumberFormat="1" applyFont="1" applyFill="1" applyBorder="1" applyAlignment="1" applyProtection="1">
      <alignment horizontal="right" vertical="center" wrapText="1" indent="1"/>
      <protection locked="0"/>
    </xf>
    <xf numFmtId="166" fontId="26" fillId="0" borderId="30" xfId="0" applyNumberFormat="1" applyFont="1" applyBorder="1" applyAlignment="1" applyProtection="1">
      <alignment horizontal="right" vertical="center" wrapText="1" indent="1"/>
    </xf>
    <xf numFmtId="166" fontId="26" fillId="0" borderId="30" xfId="0" applyNumberFormat="1" applyFont="1" applyBorder="1" applyAlignment="1" applyProtection="1">
      <alignment horizontal="right" vertical="center" wrapText="1" indent="1"/>
      <protection locked="0"/>
    </xf>
    <xf numFmtId="166" fontId="49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6" xfId="0" applyFont="1" applyBorder="1" applyAlignment="1" applyProtection="1">
      <alignment horizontal="right" vertical="center" indent="1"/>
    </xf>
    <xf numFmtId="0" fontId="16" fillId="0" borderId="59" xfId="0" applyFont="1" applyBorder="1" applyAlignment="1" applyProtection="1">
      <alignment horizontal="left" vertical="center" wrapText="1" indent="1"/>
      <protection locked="0"/>
    </xf>
    <xf numFmtId="3" fontId="16" fillId="0" borderId="29" xfId="0" applyNumberFormat="1" applyFont="1" applyBorder="1" applyAlignment="1" applyProtection="1">
      <alignment horizontal="right" vertical="center" indent="1"/>
      <protection locked="0"/>
    </xf>
    <xf numFmtId="166" fontId="15" fillId="3" borderId="62" xfId="0" applyNumberFormat="1" applyFont="1" applyFill="1" applyBorder="1" applyAlignment="1" applyProtection="1">
      <alignment horizontal="left" vertical="center" wrapText="1" indent="2"/>
    </xf>
    <xf numFmtId="0" fontId="0" fillId="0" borderId="53" xfId="0" applyFont="1" applyBorder="1" applyAlignment="1" applyProtection="1">
      <alignment horizontal="left" vertical="center" wrapText="1" indent="1"/>
      <protection locked="0"/>
    </xf>
    <xf numFmtId="0" fontId="0" fillId="0" borderId="1" xfId="0" applyFont="1" applyBorder="1" applyAlignment="1" applyProtection="1">
      <alignment horizontal="left" vertical="center" wrapText="1" indent="1"/>
      <protection locked="0"/>
    </xf>
    <xf numFmtId="0" fontId="0" fillId="0" borderId="59" xfId="0" applyFont="1" applyBorder="1" applyAlignment="1" applyProtection="1">
      <alignment horizontal="left" vertical="center" wrapText="1" indent="1"/>
      <protection locked="0"/>
    </xf>
    <xf numFmtId="166" fontId="21" fillId="0" borderId="58" xfId="5" applyNumberFormat="1" applyFont="1" applyFill="1" applyBorder="1" applyAlignment="1" applyProtection="1">
      <alignment horizontal="center" vertical="center" wrapText="1"/>
      <protection locked="0"/>
    </xf>
    <xf numFmtId="166" fontId="21" fillId="0" borderId="16" xfId="5" applyNumberFormat="1" applyFont="1" applyFill="1" applyBorder="1" applyAlignment="1" applyProtection="1">
      <alignment horizontal="center" vertical="center" wrapText="1"/>
      <protection locked="0"/>
    </xf>
    <xf numFmtId="166" fontId="21" fillId="0" borderId="17" xfId="5" applyNumberFormat="1" applyFont="1" applyFill="1" applyBorder="1" applyAlignment="1" applyProtection="1">
      <alignment horizontal="center" vertical="center" wrapText="1"/>
      <protection locked="0"/>
    </xf>
    <xf numFmtId="166" fontId="21" fillId="0" borderId="18" xfId="5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62" xfId="0" quotePrefix="1" applyNumberFormat="1" applyFont="1" applyFill="1" applyBorder="1" applyAlignment="1" applyProtection="1">
      <alignment horizontal="right" vertical="center" indent="1"/>
    </xf>
    <xf numFmtId="166" fontId="28" fillId="0" borderId="6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31" xfId="0" applyNumberFormat="1" applyFont="1" applyFill="1" applyBorder="1" applyAlignment="1" applyProtection="1">
      <alignment horizontal="center" vertical="center" wrapText="1"/>
    </xf>
    <xf numFmtId="0" fontId="22" fillId="0" borderId="57" xfId="0" applyFont="1" applyFill="1" applyBorder="1"/>
    <xf numFmtId="3" fontId="29" fillId="0" borderId="40" xfId="0" applyNumberFormat="1" applyFont="1" applyFill="1" applyBorder="1" applyAlignment="1">
      <alignment horizontal="right" indent="1"/>
    </xf>
    <xf numFmtId="0" fontId="36" fillId="0" borderId="40" xfId="0" applyFont="1" applyFill="1" applyBorder="1"/>
    <xf numFmtId="3" fontId="34" fillId="0" borderId="44" xfId="0" applyNumberFormat="1" applyFont="1" applyFill="1" applyBorder="1" applyAlignment="1">
      <alignment horizontal="right" indent="1"/>
    </xf>
    <xf numFmtId="0" fontId="34" fillId="0" borderId="49" xfId="0" applyFont="1" applyFill="1" applyBorder="1"/>
    <xf numFmtId="3" fontId="34" fillId="0" borderId="0" xfId="0" applyNumberFormat="1" applyFont="1" applyFill="1" applyBorder="1" applyAlignment="1">
      <alignment horizontal="right" indent="1"/>
    </xf>
    <xf numFmtId="0" fontId="34" fillId="0" borderId="0" xfId="0" applyFont="1" applyFill="1" applyBorder="1"/>
    <xf numFmtId="3" fontId="34" fillId="0" borderId="65" xfId="0" applyNumberFormat="1" applyFont="1" applyFill="1" applyBorder="1" applyAlignment="1">
      <alignment horizontal="right" indent="1"/>
    </xf>
    <xf numFmtId="0" fontId="22" fillId="0" borderId="49" xfId="0" applyFont="1" applyFill="1" applyBorder="1"/>
    <xf numFmtId="3" fontId="29" fillId="0" borderId="0" xfId="0" applyNumberFormat="1" applyFont="1" applyFill="1" applyBorder="1" applyAlignment="1">
      <alignment horizontal="right" indent="1"/>
    </xf>
    <xf numFmtId="0" fontId="36" fillId="0" borderId="0" xfId="0" applyFont="1" applyFill="1" applyBorder="1"/>
    <xf numFmtId="0" fontId="34" fillId="0" borderId="66" xfId="0" applyFont="1" applyFill="1" applyBorder="1"/>
    <xf numFmtId="3" fontId="34" fillId="0" borderId="24" xfId="0" applyNumberFormat="1" applyFont="1" applyFill="1" applyBorder="1" applyAlignment="1">
      <alignment horizontal="right" indent="1"/>
    </xf>
    <xf numFmtId="0" fontId="34" fillId="0" borderId="24" xfId="0" applyFont="1" applyFill="1" applyBorder="1"/>
    <xf numFmtId="3" fontId="34" fillId="0" borderId="45" xfId="0" applyNumberFormat="1" applyFont="1" applyFill="1" applyBorder="1" applyAlignment="1">
      <alignment horizontal="right" indent="1"/>
    </xf>
    <xf numFmtId="0" fontId="19" fillId="0" borderId="51" xfId="5" applyFont="1" applyFill="1" applyBorder="1" applyAlignment="1" applyProtection="1">
      <alignment horizontal="left" vertical="center" wrapText="1" indent="1"/>
    </xf>
    <xf numFmtId="49" fontId="21" fillId="0" borderId="67" xfId="5" applyNumberFormat="1" applyFont="1" applyFill="1" applyBorder="1" applyAlignment="1" applyProtection="1">
      <alignment horizontal="center" vertical="center" wrapText="1"/>
    </xf>
    <xf numFmtId="49" fontId="21" fillId="0" borderId="68" xfId="5" applyNumberFormat="1" applyFont="1" applyFill="1" applyBorder="1" applyAlignment="1" applyProtection="1">
      <alignment horizontal="center" vertical="center" wrapText="1"/>
    </xf>
    <xf numFmtId="49" fontId="21" fillId="0" borderId="27" xfId="5" applyNumberFormat="1" applyFont="1" applyFill="1" applyBorder="1" applyAlignment="1" applyProtection="1">
      <alignment horizontal="center" vertical="center" wrapText="1"/>
    </xf>
    <xf numFmtId="0" fontId="19" fillId="0" borderId="52" xfId="5" applyFont="1" applyFill="1" applyBorder="1" applyAlignment="1" applyProtection="1">
      <alignment horizontal="left" vertical="center" wrapText="1" indent="1"/>
    </xf>
    <xf numFmtId="0" fontId="19" fillId="0" borderId="3" xfId="5" applyFont="1" applyFill="1" applyBorder="1" applyAlignment="1" applyProtection="1">
      <alignment horizontal="center" vertical="center" wrapText="1"/>
    </xf>
    <xf numFmtId="0" fontId="19" fillId="0" borderId="47" xfId="5" applyFont="1" applyFill="1" applyBorder="1" applyAlignment="1" applyProtection="1">
      <alignment vertical="center" wrapText="1"/>
    </xf>
    <xf numFmtId="166" fontId="19" fillId="0" borderId="0" xfId="5" applyNumberFormat="1" applyFont="1" applyFill="1" applyBorder="1" applyAlignment="1" applyProtection="1">
      <alignment horizontal="right" vertical="center" wrapText="1" indent="1"/>
    </xf>
    <xf numFmtId="166" fontId="19" fillId="0" borderId="31" xfId="5" applyNumberFormat="1" applyFont="1" applyFill="1" applyBorder="1" applyAlignment="1" applyProtection="1">
      <alignment horizontal="right" vertical="center" wrapText="1" indent="1"/>
    </xf>
    <xf numFmtId="0" fontId="27" fillId="0" borderId="55" xfId="5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166" fontId="19" fillId="0" borderId="55" xfId="5" applyNumberFormat="1" applyFont="1" applyFill="1" applyBorder="1" applyAlignment="1" applyProtection="1">
      <alignment horizontal="right" vertical="center" wrapText="1" indent="1"/>
    </xf>
    <xf numFmtId="166" fontId="19" fillId="0" borderId="32" xfId="5" applyNumberFormat="1" applyFont="1" applyFill="1" applyBorder="1" applyAlignment="1" applyProtection="1">
      <alignment horizontal="right" vertical="center" wrapText="1" indent="1"/>
    </xf>
    <xf numFmtId="166" fontId="19" fillId="0" borderId="69" xfId="5" applyNumberFormat="1" applyFont="1" applyFill="1" applyBorder="1" applyAlignment="1" applyProtection="1">
      <alignment horizontal="right" vertical="center" wrapText="1" indent="1"/>
    </xf>
    <xf numFmtId="0" fontId="21" fillId="0" borderId="49" xfId="0" applyFont="1" applyFill="1" applyBorder="1" applyAlignment="1" applyProtection="1">
      <alignment horizontal="center" vertical="center" wrapText="1"/>
    </xf>
    <xf numFmtId="0" fontId="25" fillId="0" borderId="70" xfId="0" applyFont="1" applyBorder="1" applyAlignment="1" applyProtection="1">
      <alignment horizontal="left" wrapText="1" indent="1"/>
    </xf>
    <xf numFmtId="166" fontId="58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6" fontId="58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6" fontId="59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6" fontId="5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1" xfId="5" applyNumberFormat="1" applyFont="1" applyFill="1" applyBorder="1" applyAlignment="1" applyProtection="1">
      <alignment horizontal="right" vertical="center" wrapText="1" indent="1"/>
    </xf>
    <xf numFmtId="0" fontId="25" fillId="0" borderId="58" xfId="0" applyFont="1" applyBorder="1" applyAlignment="1" applyProtection="1">
      <alignment horizontal="left" wrapText="1" indent="1"/>
    </xf>
    <xf numFmtId="0" fontId="25" fillId="0" borderId="16" xfId="0" applyFont="1" applyBorder="1" applyAlignment="1" applyProtection="1">
      <alignment horizontal="left" wrapText="1" indent="1"/>
    </xf>
    <xf numFmtId="0" fontId="25" fillId="0" borderId="61" xfId="0" applyFont="1" applyBorder="1" applyAlignment="1" applyProtection="1">
      <alignment horizontal="left" wrapText="1" indent="1"/>
    </xf>
    <xf numFmtId="0" fontId="26" fillId="0" borderId="21" xfId="0" applyFont="1" applyBorder="1" applyAlignment="1" applyProtection="1">
      <alignment horizontal="left" vertical="center" wrapText="1" indent="1"/>
    </xf>
    <xf numFmtId="0" fontId="8" fillId="0" borderId="25" xfId="0" applyFont="1" applyFill="1" applyBorder="1" applyAlignment="1" applyProtection="1">
      <alignment horizontal="center" vertical="center" wrapText="1"/>
    </xf>
    <xf numFmtId="166" fontId="19" fillId="0" borderId="42" xfId="5" applyNumberFormat="1" applyFont="1" applyFill="1" applyBorder="1" applyAlignment="1" applyProtection="1">
      <alignment horizontal="right" vertical="center" wrapText="1" indent="1"/>
    </xf>
    <xf numFmtId="166" fontId="19" fillId="0" borderId="68" xfId="5" applyNumberFormat="1" applyFont="1" applyFill="1" applyBorder="1" applyAlignment="1" applyProtection="1">
      <alignment horizontal="right" vertical="center" wrapText="1" indent="1"/>
    </xf>
    <xf numFmtId="166" fontId="19" fillId="0" borderId="26" xfId="5" applyNumberFormat="1" applyFont="1" applyFill="1" applyBorder="1" applyAlignment="1" applyProtection="1">
      <alignment horizontal="right" vertical="center" wrapText="1" indent="1"/>
    </xf>
    <xf numFmtId="166" fontId="19" fillId="0" borderId="49" xfId="5" applyNumberFormat="1" applyFont="1" applyFill="1" applyBorder="1" applyAlignment="1" applyProtection="1">
      <alignment horizontal="right" vertical="center" wrapText="1" indent="1"/>
    </xf>
    <xf numFmtId="166" fontId="7" fillId="0" borderId="0" xfId="0" applyNumberFormat="1" applyFont="1" applyFill="1" applyAlignment="1">
      <alignment horizontal="center" vertical="center" wrapText="1"/>
    </xf>
    <xf numFmtId="166" fontId="18" fillId="0" borderId="0" xfId="5" applyNumberFormat="1" applyFont="1" applyFill="1" applyProtection="1"/>
    <xf numFmtId="3" fontId="27" fillId="0" borderId="15" xfId="5" applyNumberFormat="1" applyFont="1" applyFill="1" applyBorder="1" applyAlignment="1" applyProtection="1">
      <alignment horizontal="right" vertical="center" wrapText="1" indent="1"/>
    </xf>
    <xf numFmtId="3" fontId="21" fillId="0" borderId="72" xfId="0" applyNumberFormat="1" applyFont="1" applyFill="1" applyBorder="1" applyAlignment="1" applyProtection="1">
      <alignment vertical="center" wrapText="1"/>
      <protection locked="0"/>
    </xf>
    <xf numFmtId="3" fontId="19" fillId="0" borderId="10" xfId="0" applyNumberFormat="1" applyFont="1" applyFill="1" applyBorder="1" applyAlignment="1" applyProtection="1">
      <alignment vertical="center" wrapText="1"/>
    </xf>
    <xf numFmtId="166" fontId="25" fillId="0" borderId="53" xfId="0" applyNumberFormat="1" applyFont="1" applyFill="1" applyBorder="1" applyAlignment="1" applyProtection="1">
      <alignment vertical="center" wrapText="1"/>
      <protection locked="0"/>
    </xf>
    <xf numFmtId="166" fontId="25" fillId="0" borderId="1" xfId="0" applyNumberFormat="1" applyFont="1" applyFill="1" applyBorder="1" applyAlignment="1" applyProtection="1">
      <alignment vertical="center" wrapText="1"/>
      <protection locked="0"/>
    </xf>
    <xf numFmtId="166" fontId="25" fillId="0" borderId="2" xfId="0" applyNumberFormat="1" applyFont="1" applyFill="1" applyBorder="1" applyAlignment="1" applyProtection="1">
      <alignment vertical="center" wrapText="1"/>
      <protection locked="0"/>
    </xf>
    <xf numFmtId="175" fontId="57" fillId="0" borderId="1" xfId="0" applyNumberFormat="1" applyFont="1" applyBorder="1" applyAlignment="1">
      <alignment vertical="center" wrapText="1"/>
    </xf>
    <xf numFmtId="175" fontId="57" fillId="0" borderId="1" xfId="0" applyNumberFormat="1" applyFont="1" applyFill="1" applyBorder="1" applyAlignment="1">
      <alignment vertical="center" wrapText="1"/>
    </xf>
    <xf numFmtId="166" fontId="47" fillId="0" borderId="1" xfId="0" applyNumberFormat="1" applyFont="1" applyFill="1" applyBorder="1" applyAlignment="1" applyProtection="1">
      <alignment vertical="center" wrapText="1"/>
      <protection locked="0"/>
    </xf>
    <xf numFmtId="166" fontId="47" fillId="0" borderId="2" xfId="0" applyNumberFormat="1" applyFont="1" applyFill="1" applyBorder="1" applyAlignment="1" applyProtection="1">
      <alignment vertical="center" wrapText="1"/>
      <protection locked="0"/>
    </xf>
    <xf numFmtId="3" fontId="18" fillId="0" borderId="73" xfId="0" applyNumberFormat="1" applyFont="1" applyFill="1" applyBorder="1" applyAlignment="1" applyProtection="1">
      <alignment vertical="center" wrapText="1"/>
      <protection locked="0"/>
    </xf>
    <xf numFmtId="3" fontId="18" fillId="0" borderId="72" xfId="0" applyNumberFormat="1" applyFont="1" applyFill="1" applyBorder="1" applyAlignment="1" applyProtection="1">
      <alignment vertical="center" wrapText="1"/>
      <protection locked="0"/>
    </xf>
    <xf numFmtId="3" fontId="8" fillId="0" borderId="10" xfId="0" applyNumberFormat="1" applyFont="1" applyFill="1" applyBorder="1" applyAlignment="1" applyProtection="1">
      <alignment vertical="center" wrapText="1"/>
    </xf>
    <xf numFmtId="3" fontId="8" fillId="0" borderId="41" xfId="0" applyNumberFormat="1" applyFont="1" applyFill="1" applyBorder="1" applyAlignment="1" applyProtection="1">
      <alignment vertical="center" wrapText="1"/>
    </xf>
    <xf numFmtId="0" fontId="48" fillId="0" borderId="0" xfId="0" applyFont="1" applyFill="1" applyAlignment="1">
      <alignment horizontal="right" vertical="center"/>
    </xf>
    <xf numFmtId="0" fontId="48" fillId="0" borderId="0" xfId="0" applyFont="1" applyFill="1" applyAlignment="1" applyProtection="1">
      <alignment horizontal="right" vertical="center"/>
    </xf>
    <xf numFmtId="166" fontId="60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6" fontId="10" fillId="0" borderId="0" xfId="0" applyNumberFormat="1" applyFont="1" applyFill="1" applyAlignment="1">
      <alignment vertical="center" wrapText="1"/>
    </xf>
    <xf numFmtId="166" fontId="60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6" fontId="2" fillId="0" borderId="0" xfId="0" applyNumberFormat="1" applyFont="1" applyFill="1" applyAlignment="1">
      <alignment vertical="center" wrapText="1"/>
    </xf>
    <xf numFmtId="166" fontId="60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6" fontId="60" fillId="0" borderId="16" xfId="5" applyNumberFormat="1" applyFont="1" applyFill="1" applyBorder="1" applyAlignment="1" applyProtection="1">
      <alignment horizontal="left" vertical="center" wrapText="1" indent="1"/>
      <protection locked="0"/>
    </xf>
    <xf numFmtId="166" fontId="21" fillId="0" borderId="16" xfId="5" applyNumberFormat="1" applyFont="1" applyFill="1" applyBorder="1" applyAlignment="1" applyProtection="1">
      <alignment horizontal="left" vertical="center" wrapText="1" indent="1"/>
      <protection locked="0"/>
    </xf>
    <xf numFmtId="166" fontId="61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6" fontId="61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50" xfId="5" applyNumberFormat="1" applyFont="1" applyFill="1" applyBorder="1" applyAlignment="1" applyProtection="1">
      <alignment vertical="center" wrapText="1"/>
      <protection locked="0"/>
    </xf>
    <xf numFmtId="166" fontId="62" fillId="0" borderId="0" xfId="0" applyNumberFormat="1" applyFont="1" applyFill="1" applyAlignment="1">
      <alignment vertical="center" wrapText="1"/>
    </xf>
    <xf numFmtId="0" fontId="44" fillId="0" borderId="0" xfId="0" applyFont="1" applyFill="1" applyAlignment="1" applyProtection="1">
      <alignment horizontal="right" vertical="top"/>
      <protection locked="0"/>
    </xf>
    <xf numFmtId="166" fontId="9" fillId="0" borderId="0" xfId="0" applyNumberFormat="1" applyFont="1" applyFill="1" applyAlignment="1">
      <alignment vertical="center" wrapText="1"/>
    </xf>
    <xf numFmtId="166" fontId="19" fillId="0" borderId="27" xfId="5" applyNumberFormat="1" applyFont="1" applyFill="1" applyBorder="1" applyAlignment="1" applyProtection="1">
      <alignment horizontal="right" vertical="center" wrapText="1" indent="1"/>
    </xf>
    <xf numFmtId="166" fontId="9" fillId="0" borderId="0" xfId="0" applyNumberFormat="1" applyFont="1" applyFill="1" applyAlignment="1" applyProtection="1">
      <alignment vertical="center" wrapText="1"/>
    </xf>
    <xf numFmtId="166" fontId="10" fillId="0" borderId="0" xfId="0" applyNumberFormat="1" applyFont="1" applyFill="1" applyAlignment="1" applyProtection="1">
      <alignment vertical="center" wrapText="1"/>
    </xf>
    <xf numFmtId="166" fontId="2" fillId="0" borderId="0" xfId="0" applyNumberFormat="1" applyFont="1" applyFill="1" applyAlignment="1" applyProtection="1">
      <alignment vertical="center" wrapText="1"/>
    </xf>
    <xf numFmtId="166" fontId="6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40" xfId="0" applyNumberFormat="1" applyFont="1" applyFill="1" applyBorder="1" applyAlignment="1">
      <alignment horizontal="right" indent="1"/>
    </xf>
    <xf numFmtId="3" fontId="34" fillId="0" borderId="0" xfId="0" applyNumberFormat="1" applyFont="1"/>
    <xf numFmtId="3" fontId="0" fillId="0" borderId="0" xfId="0" applyNumberFormat="1"/>
    <xf numFmtId="0" fontId="48" fillId="0" borderId="0" xfId="0" applyFont="1"/>
    <xf numFmtId="3" fontId="21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5" xfId="5" applyNumberFormat="1" applyFont="1" applyFill="1" applyBorder="1" applyAlignment="1" applyProtection="1">
      <alignment horizontal="right" vertical="center" wrapText="1" indent="1"/>
    </xf>
    <xf numFmtId="3" fontId="19" fillId="0" borderId="32" xfId="5" applyNumberFormat="1" applyFont="1" applyFill="1" applyBorder="1" applyAlignment="1" applyProtection="1">
      <alignment horizontal="right" vertical="center" wrapText="1" indent="1"/>
    </xf>
    <xf numFmtId="3" fontId="19" fillId="0" borderId="69" xfId="5" applyNumberFormat="1" applyFont="1" applyFill="1" applyBorder="1" applyAlignment="1" applyProtection="1">
      <alignment horizontal="right" vertical="center" wrapText="1" indent="1"/>
    </xf>
    <xf numFmtId="3" fontId="19" fillId="0" borderId="65" xfId="5" applyNumberFormat="1" applyFont="1" applyFill="1" applyBorder="1" applyAlignment="1" applyProtection="1">
      <alignment horizontal="right" vertical="center" wrapText="1" indent="1"/>
    </xf>
    <xf numFmtId="3" fontId="2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6" xfId="5" applyNumberFormat="1" applyFont="1" applyFill="1" applyBorder="1" applyAlignment="1" applyProtection="1">
      <alignment horizontal="right" vertical="center" wrapText="1" indent="1"/>
    </xf>
    <xf numFmtId="3" fontId="19" fillId="0" borderId="17" xfId="5" applyNumberFormat="1" applyFont="1" applyFill="1" applyBorder="1" applyAlignment="1" applyProtection="1">
      <alignment horizontal="right" vertical="center" wrapText="1" indent="1"/>
    </xf>
    <xf numFmtId="3" fontId="19" fillId="0" borderId="61" xfId="5" applyNumberFormat="1" applyFont="1" applyFill="1" applyBorder="1" applyAlignment="1" applyProtection="1">
      <alignment horizontal="right" vertical="center" wrapText="1" indent="1"/>
    </xf>
    <xf numFmtId="166" fontId="19" fillId="0" borderId="70" xfId="5" applyNumberFormat="1" applyFont="1" applyFill="1" applyBorder="1" applyAlignment="1" applyProtection="1">
      <alignment horizontal="right" vertical="center" wrapText="1" indent="1"/>
    </xf>
    <xf numFmtId="166" fontId="19" fillId="0" borderId="64" xfId="5" applyNumberFormat="1" applyFont="1" applyFill="1" applyBorder="1" applyAlignment="1" applyProtection="1">
      <alignment horizontal="right" vertical="center" wrapText="1" indent="1"/>
    </xf>
    <xf numFmtId="166" fontId="19" fillId="0" borderId="74" xfId="5" applyNumberFormat="1" applyFont="1" applyFill="1" applyBorder="1" applyAlignment="1" applyProtection="1">
      <alignment horizontal="right" vertical="center" wrapText="1" indent="1"/>
    </xf>
    <xf numFmtId="3" fontId="2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8" fontId="2" fillId="0" borderId="0" xfId="5" applyNumberFormat="1" applyFont="1" applyFill="1"/>
    <xf numFmtId="0" fontId="0" fillId="0" borderId="0" xfId="0" applyFont="1" applyFill="1" applyAlignment="1" applyProtection="1">
      <alignment vertical="center" wrapText="1"/>
    </xf>
    <xf numFmtId="166" fontId="0" fillId="0" borderId="0" xfId="0" applyNumberFormat="1" applyFont="1" applyFill="1" applyAlignment="1" applyProtection="1">
      <alignment vertical="center" wrapText="1"/>
    </xf>
    <xf numFmtId="166" fontId="27" fillId="0" borderId="0" xfId="0" applyNumberFormat="1" applyFont="1" applyFill="1" applyBorder="1" applyAlignment="1" applyProtection="1">
      <alignment horizontal="right" vertical="center" wrapText="1" indent="1"/>
    </xf>
    <xf numFmtId="166" fontId="0" fillId="0" borderId="0" xfId="0" applyNumberFormat="1" applyFont="1" applyFill="1" applyBorder="1" applyAlignment="1" applyProtection="1">
      <alignment vertical="center" wrapText="1"/>
    </xf>
    <xf numFmtId="3" fontId="19" fillId="0" borderId="25" xfId="5" applyNumberFormat="1" applyFont="1" applyFill="1" applyBorder="1" applyAlignment="1" applyProtection="1">
      <alignment horizontal="right" vertical="center" wrapText="1" indent="1"/>
    </xf>
    <xf numFmtId="3" fontId="19" fillId="0" borderId="22" xfId="5" applyNumberFormat="1" applyFont="1" applyFill="1" applyBorder="1" applyAlignment="1" applyProtection="1">
      <alignment horizontal="right" vertical="center" wrapText="1" indent="1"/>
    </xf>
    <xf numFmtId="3" fontId="19" fillId="0" borderId="39" xfId="5" applyNumberFormat="1" applyFont="1" applyFill="1" applyBorder="1" applyAlignment="1" applyProtection="1">
      <alignment horizontal="right" vertical="center" wrapText="1" indent="1"/>
    </xf>
    <xf numFmtId="3" fontId="19" fillId="0" borderId="35" xfId="5" applyNumberFormat="1" applyFont="1" applyFill="1" applyBorder="1" applyAlignment="1" applyProtection="1">
      <alignment horizontal="right" vertical="center" wrapText="1" indent="1"/>
    </xf>
    <xf numFmtId="166" fontId="32" fillId="0" borderId="24" xfId="5" applyNumberFormat="1" applyFont="1" applyFill="1" applyBorder="1" applyAlignment="1" applyProtection="1">
      <alignment horizontal="left" vertical="center"/>
    </xf>
    <xf numFmtId="166" fontId="32" fillId="0" borderId="24" xfId="5" applyNumberFormat="1" applyFont="1" applyFill="1" applyBorder="1" applyAlignment="1" applyProtection="1">
      <alignment horizontal="left"/>
    </xf>
    <xf numFmtId="166" fontId="7" fillId="0" borderId="0" xfId="5" applyNumberFormat="1" applyFont="1" applyFill="1" applyBorder="1" applyAlignment="1" applyProtection="1">
      <alignment horizontal="center" vertical="center"/>
    </xf>
    <xf numFmtId="0" fontId="22" fillId="0" borderId="0" xfId="5" applyFont="1" applyFill="1" applyAlignment="1" applyProtection="1">
      <alignment horizontal="center"/>
    </xf>
    <xf numFmtId="166" fontId="29" fillId="0" borderId="50" xfId="0" applyNumberFormat="1" applyFont="1" applyFill="1" applyBorder="1" applyAlignment="1" applyProtection="1">
      <alignment horizontal="center" vertical="center" wrapText="1"/>
    </xf>
    <xf numFmtId="166" fontId="29" fillId="0" borderId="62" xfId="0" applyNumberFormat="1" applyFont="1" applyFill="1" applyBorder="1" applyAlignment="1" applyProtection="1">
      <alignment horizontal="center" vertical="center" wrapText="1"/>
    </xf>
    <xf numFmtId="166" fontId="17" fillId="0" borderId="0" xfId="0" applyNumberFormat="1" applyFont="1" applyFill="1" applyAlignment="1" applyProtection="1">
      <alignment horizontal="center" textRotation="180" wrapText="1"/>
    </xf>
    <xf numFmtId="166" fontId="63" fillId="0" borderId="40" xfId="0" applyNumberFormat="1" applyFont="1" applyFill="1" applyBorder="1" applyAlignment="1" applyProtection="1">
      <alignment horizontal="center" vertical="center" wrapText="1"/>
    </xf>
    <xf numFmtId="166" fontId="8" fillId="0" borderId="30" xfId="0" applyNumberFormat="1" applyFont="1" applyFill="1" applyBorder="1" applyAlignment="1" applyProtection="1">
      <alignment horizontal="center" vertical="center" wrapText="1"/>
    </xf>
    <xf numFmtId="166" fontId="8" fillId="0" borderId="31" xfId="0" applyNumberFormat="1" applyFont="1" applyFill="1" applyBorder="1" applyAlignment="1" applyProtection="1">
      <alignment horizontal="center" vertical="center" wrapText="1"/>
    </xf>
    <xf numFmtId="166" fontId="8" fillId="0" borderId="25" xfId="0" applyNumberFormat="1" applyFont="1" applyFill="1" applyBorder="1" applyAlignment="1" applyProtection="1">
      <alignment horizontal="center" vertical="center" wrapText="1"/>
    </xf>
    <xf numFmtId="166" fontId="29" fillId="0" borderId="58" xfId="0" applyNumberFormat="1" applyFont="1" applyFill="1" applyBorder="1" applyAlignment="1" applyProtection="1">
      <alignment horizontal="center" vertical="center" wrapText="1"/>
    </xf>
    <xf numFmtId="166" fontId="29" fillId="0" borderId="61" xfId="0" applyNumberFormat="1" applyFont="1" applyFill="1" applyBorder="1" applyAlignment="1" applyProtection="1">
      <alignment horizontal="center" vertical="center" wrapText="1"/>
    </xf>
    <xf numFmtId="166" fontId="5" fillId="0" borderId="0" xfId="5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0" fillId="0" borderId="54" xfId="5" applyFont="1" applyFill="1" applyBorder="1" applyAlignment="1">
      <alignment horizontal="center" vertical="center" wrapText="1"/>
    </xf>
    <xf numFmtId="0" fontId="30" fillId="0" borderId="39" xfId="5" applyFont="1" applyFill="1" applyBorder="1" applyAlignment="1">
      <alignment horizontal="center" vertical="center" wrapText="1"/>
    </xf>
    <xf numFmtId="0" fontId="30" fillId="0" borderId="7" xfId="5" applyFont="1" applyFill="1" applyBorder="1" applyAlignment="1">
      <alignment horizontal="center" vertical="center" wrapText="1"/>
    </xf>
    <xf numFmtId="0" fontId="30" fillId="0" borderId="6" xfId="5" applyFont="1" applyFill="1" applyBorder="1" applyAlignment="1">
      <alignment horizontal="center" vertical="center" wrapText="1"/>
    </xf>
    <xf numFmtId="0" fontId="30" fillId="0" borderId="53" xfId="5" applyFont="1" applyFill="1" applyBorder="1" applyAlignment="1">
      <alignment horizontal="center" vertical="center" wrapText="1"/>
    </xf>
    <xf numFmtId="0" fontId="30" fillId="0" borderId="2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29" fillId="0" borderId="9" xfId="5" applyFont="1" applyFill="1" applyBorder="1" applyAlignment="1" applyProtection="1">
      <alignment horizontal="left"/>
    </xf>
    <xf numFmtId="0" fontId="29" fillId="0" borderId="10" xfId="5" applyFont="1" applyFill="1" applyBorder="1" applyAlignment="1" applyProtection="1">
      <alignment horizontal="left"/>
    </xf>
    <xf numFmtId="0" fontId="21" fillId="0" borderId="40" xfId="5" applyFont="1" applyFill="1" applyBorder="1" applyAlignment="1">
      <alignment horizontal="justify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166" fontId="60" fillId="0" borderId="17" xfId="5" applyNumberFormat="1" applyFont="1" applyFill="1" applyBorder="1" applyAlignment="1" applyProtection="1">
      <alignment horizontal="center" vertical="center" wrapText="1"/>
      <protection locked="0"/>
    </xf>
    <xf numFmtId="166" fontId="60" fillId="0" borderId="18" xfId="5" applyNumberFormat="1" applyFont="1" applyFill="1" applyBorder="1" applyAlignment="1" applyProtection="1">
      <alignment horizontal="center" vertical="center" wrapText="1"/>
      <protection locked="0"/>
    </xf>
    <xf numFmtId="166" fontId="60" fillId="0" borderId="17" xfId="5" applyNumberFormat="1" applyFont="1" applyFill="1" applyBorder="1" applyAlignment="1" applyProtection="1">
      <alignment horizontal="left" vertical="center" wrapText="1"/>
      <protection locked="0"/>
    </xf>
    <xf numFmtId="166" fontId="60" fillId="0" borderId="18" xfId="5" applyNumberFormat="1" applyFont="1" applyFill="1" applyBorder="1" applyAlignment="1" applyProtection="1">
      <alignment horizontal="left" vertical="center" wrapText="1"/>
      <protection locked="0"/>
    </xf>
    <xf numFmtId="166" fontId="17" fillId="0" borderId="49" xfId="0" applyNumberFormat="1" applyFont="1" applyFill="1" applyBorder="1" applyAlignment="1" applyProtection="1">
      <alignment horizontal="center" textRotation="180" wrapText="1"/>
    </xf>
    <xf numFmtId="166" fontId="22" fillId="0" borderId="0" xfId="0" applyNumberFormat="1" applyFont="1" applyFill="1" applyAlignment="1" applyProtection="1">
      <alignment horizontal="center" vertical="center" wrapText="1"/>
    </xf>
    <xf numFmtId="166" fontId="8" fillId="0" borderId="30" xfId="0" applyNumberFormat="1" applyFont="1" applyFill="1" applyBorder="1" applyAlignment="1" applyProtection="1">
      <alignment horizontal="left" vertical="center" wrapText="1" indent="2"/>
    </xf>
    <xf numFmtId="166" fontId="8" fillId="0" borderId="25" xfId="0" applyNumberFormat="1" applyFont="1" applyFill="1" applyBorder="1" applyAlignment="1" applyProtection="1">
      <alignment horizontal="left" vertical="center" wrapText="1" indent="2"/>
    </xf>
    <xf numFmtId="166" fontId="8" fillId="0" borderId="50" xfId="0" applyNumberFormat="1" applyFont="1" applyFill="1" applyBorder="1" applyAlignment="1" applyProtection="1">
      <alignment horizontal="center" vertical="center"/>
    </xf>
    <xf numFmtId="166" fontId="8" fillId="0" borderId="62" xfId="0" applyNumberFormat="1" applyFont="1" applyFill="1" applyBorder="1" applyAlignment="1" applyProtection="1">
      <alignment horizontal="center" vertical="center"/>
    </xf>
    <xf numFmtId="166" fontId="8" fillId="0" borderId="42" xfId="0" applyNumberFormat="1" applyFont="1" applyFill="1" applyBorder="1" applyAlignment="1" applyProtection="1">
      <alignment horizontal="center" vertical="center"/>
    </xf>
    <xf numFmtId="166" fontId="8" fillId="0" borderId="70" xfId="0" applyNumberFormat="1" applyFont="1" applyFill="1" applyBorder="1" applyAlignment="1" applyProtection="1">
      <alignment horizontal="center" vertical="center"/>
    </xf>
    <xf numFmtId="166" fontId="8" fillId="0" borderId="55" xfId="0" applyNumberFormat="1" applyFont="1" applyFill="1" applyBorder="1" applyAlignment="1" applyProtection="1">
      <alignment horizontal="center" vertical="center"/>
    </xf>
    <xf numFmtId="166" fontId="8" fillId="0" borderId="50" xfId="0" applyNumberFormat="1" applyFont="1" applyFill="1" applyBorder="1" applyAlignment="1" applyProtection="1">
      <alignment horizontal="center" vertical="center" wrapText="1"/>
    </xf>
    <xf numFmtId="166" fontId="8" fillId="0" borderId="62" xfId="0" applyNumberFormat="1" applyFont="1" applyFill="1" applyBorder="1" applyAlignment="1" applyProtection="1">
      <alignment horizontal="center" vertical="center" wrapText="1"/>
    </xf>
    <xf numFmtId="0" fontId="20" fillId="0" borderId="36" xfId="6" applyFont="1" applyFill="1" applyBorder="1" applyAlignment="1" applyProtection="1">
      <alignment horizontal="left" vertical="center" indent="1"/>
    </xf>
    <xf numFmtId="0" fontId="20" fillId="0" borderId="31" xfId="6" applyFont="1" applyFill="1" applyBorder="1" applyAlignment="1" applyProtection="1">
      <alignment horizontal="left" vertical="center" indent="1"/>
    </xf>
    <xf numFmtId="0" fontId="20" fillId="0" borderId="25" xfId="6" applyFont="1" applyFill="1" applyBorder="1" applyAlignment="1" applyProtection="1">
      <alignment horizontal="left" vertical="center" indent="1"/>
    </xf>
    <xf numFmtId="0" fontId="22" fillId="0" borderId="0" xfId="6" applyFont="1" applyFill="1" applyAlignment="1" applyProtection="1">
      <alignment horizontal="center" wrapText="1"/>
    </xf>
    <xf numFmtId="0" fontId="22" fillId="0" borderId="0" xfId="6" applyFont="1" applyFill="1" applyAlignment="1" applyProtection="1">
      <alignment horizontal="center"/>
    </xf>
    <xf numFmtId="0" fontId="32" fillId="0" borderId="0" xfId="0" applyFont="1" applyAlignment="1" applyProtection="1">
      <alignment horizontal="right"/>
    </xf>
    <xf numFmtId="0" fontId="29" fillId="0" borderId="30" xfId="0" applyFont="1" applyBorder="1" applyAlignment="1" applyProtection="1">
      <alignment horizontal="left" vertical="center" indent="2"/>
    </xf>
    <xf numFmtId="0" fontId="29" fillId="0" borderId="41" xfId="0" applyFont="1" applyBorder="1" applyAlignment="1" applyProtection="1">
      <alignment horizontal="left" vertical="center" indent="2"/>
    </xf>
    <xf numFmtId="0" fontId="22" fillId="0" borderId="0" xfId="0" applyFont="1" applyAlignment="1">
      <alignment horizontal="center" wrapText="1"/>
    </xf>
  </cellXfs>
  <cellStyles count="7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_KVRENMUNKA" xfId="5"/>
    <cellStyle name="Normál_SEGEDLETEK" xfId="6"/>
  </cellStyles>
  <dxfs count="3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23"/>
  <sheetViews>
    <sheetView zoomScaleNormal="100" workbookViewId="0">
      <selection activeCell="A22" sqref="A22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8.75" x14ac:dyDescent="0.3">
      <c r="A2" s="71" t="s">
        <v>117</v>
      </c>
    </row>
    <row r="4" spans="1:2" x14ac:dyDescent="0.2">
      <c r="A4" s="74"/>
      <c r="B4" s="74"/>
    </row>
    <row r="5" spans="1:2" s="80" customFormat="1" ht="15.75" x14ac:dyDescent="0.25">
      <c r="A5" s="43" t="s">
        <v>587</v>
      </c>
      <c r="B5" s="79"/>
    </row>
    <row r="6" spans="1:2" x14ac:dyDescent="0.2">
      <c r="A6" s="74"/>
      <c r="B6" s="74"/>
    </row>
    <row r="7" spans="1:2" x14ac:dyDescent="0.2">
      <c r="A7" s="74" t="s">
        <v>480</v>
      </c>
      <c r="B7" s="74" t="s">
        <v>424</v>
      </c>
    </row>
    <row r="8" spans="1:2" x14ac:dyDescent="0.2">
      <c r="A8" s="74" t="s">
        <v>481</v>
      </c>
      <c r="B8" s="74" t="s">
        <v>425</v>
      </c>
    </row>
    <row r="9" spans="1:2" x14ac:dyDescent="0.2">
      <c r="A9" s="74" t="s">
        <v>482</v>
      </c>
      <c r="B9" s="74" t="s">
        <v>426</v>
      </c>
    </row>
    <row r="10" spans="1:2" x14ac:dyDescent="0.2">
      <c r="A10" s="74"/>
      <c r="B10" s="74"/>
    </row>
    <row r="11" spans="1:2" x14ac:dyDescent="0.2">
      <c r="A11" s="74"/>
      <c r="B11" s="74"/>
    </row>
    <row r="12" spans="1:2" s="80" customFormat="1" ht="15.75" x14ac:dyDescent="0.25">
      <c r="A12" s="43" t="str">
        <f>+CONCATENATE(LEFT(A5,4),". évi előirányzat KIADÁSOK")</f>
        <v>2020. évi előirányzat KIADÁSOK</v>
      </c>
      <c r="B12" s="79"/>
    </row>
    <row r="13" spans="1:2" x14ac:dyDescent="0.2">
      <c r="A13" s="74"/>
      <c r="B13" s="74"/>
    </row>
    <row r="14" spans="1:2" x14ac:dyDescent="0.2">
      <c r="A14" s="74" t="s">
        <v>483</v>
      </c>
      <c r="B14" s="74" t="s">
        <v>427</v>
      </c>
    </row>
    <row r="15" spans="1:2" x14ac:dyDescent="0.2">
      <c r="A15" s="74" t="s">
        <v>484</v>
      </c>
      <c r="B15" s="74" t="s">
        <v>428</v>
      </c>
    </row>
    <row r="16" spans="1:2" x14ac:dyDescent="0.2">
      <c r="A16" s="74" t="s">
        <v>485</v>
      </c>
      <c r="B16" s="74" t="s">
        <v>429</v>
      </c>
    </row>
    <row r="20" spans="1:1" ht="15.75" x14ac:dyDescent="0.25">
      <c r="A20" s="499" t="s">
        <v>627</v>
      </c>
    </row>
    <row r="21" spans="1:1" ht="15.75" x14ac:dyDescent="0.25">
      <c r="A21" s="499" t="s">
        <v>646</v>
      </c>
    </row>
    <row r="22" spans="1:1" ht="15.75" x14ac:dyDescent="0.25">
      <c r="A22" s="499" t="s">
        <v>647</v>
      </c>
    </row>
    <row r="23" spans="1:1" ht="15.75" x14ac:dyDescent="0.25">
      <c r="A23" s="499" t="s">
        <v>648</v>
      </c>
    </row>
  </sheetData>
  <phoneticPr fontId="28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G12"/>
  <sheetViews>
    <sheetView zoomScale="120" zoomScaleNormal="120" workbookViewId="0">
      <selection sqref="A1:G1"/>
    </sheetView>
  </sheetViews>
  <sheetFormatPr defaultRowHeight="15" x14ac:dyDescent="0.25"/>
  <cols>
    <col min="1" max="1" width="5.6640625" style="81" customWidth="1"/>
    <col min="2" max="2" width="68.6640625" style="81" customWidth="1"/>
    <col min="3" max="3" width="19.5" style="81" customWidth="1"/>
    <col min="4" max="4" width="15.6640625" style="81" customWidth="1"/>
    <col min="5" max="5" width="14.5" style="81" customWidth="1"/>
    <col min="6" max="6" width="12.83203125" style="81" customWidth="1"/>
    <col min="7" max="7" width="14.1640625" style="81" customWidth="1"/>
    <col min="8" max="16384" width="9.33203125" style="81"/>
  </cols>
  <sheetData>
    <row r="1" spans="1:7" ht="33" customHeight="1" x14ac:dyDescent="0.25">
      <c r="A1" s="688" t="s">
        <v>503</v>
      </c>
      <c r="B1" s="688"/>
      <c r="C1" s="688"/>
      <c r="D1" s="688"/>
      <c r="E1" s="688"/>
      <c r="F1" s="688"/>
      <c r="G1" s="688"/>
    </row>
    <row r="2" spans="1:7" ht="15.95" customHeight="1" thickBot="1" x14ac:dyDescent="0.3">
      <c r="A2" s="82"/>
      <c r="B2" s="82"/>
      <c r="C2" s="330"/>
      <c r="D2" s="330"/>
      <c r="E2" s="145"/>
      <c r="G2" s="145" t="s">
        <v>513</v>
      </c>
    </row>
    <row r="3" spans="1:7" ht="26.25" customHeight="1" thickBot="1" x14ac:dyDescent="0.3">
      <c r="A3" s="331" t="s">
        <v>11</v>
      </c>
      <c r="B3" s="332" t="s">
        <v>153</v>
      </c>
      <c r="C3" s="333" t="str">
        <f>+'1.1.sz.mell.'!C3</f>
        <v>2020. évi előirányzat</v>
      </c>
      <c r="D3" s="333" t="str">
        <f>+'1.1.sz.mell.'!D3</f>
        <v>2020. I. módosítás</v>
      </c>
      <c r="E3" s="333" t="str">
        <f>+'1.1.sz.mell.'!E3</f>
        <v>2020. II. módosítás</v>
      </c>
      <c r="F3" s="333" t="str">
        <f>+'1.1.sz.mell.'!F3</f>
        <v>2020. III. módosítás</v>
      </c>
      <c r="G3" s="333" t="str">
        <f>+'1.1.sz.mell.'!G3</f>
        <v>2020. teljesítés</v>
      </c>
    </row>
    <row r="4" spans="1:7" ht="15.75" thickBot="1" x14ac:dyDescent="0.3">
      <c r="A4" s="334"/>
      <c r="B4" s="335" t="s">
        <v>430</v>
      </c>
      <c r="C4" s="336" t="s">
        <v>431</v>
      </c>
      <c r="D4" s="336" t="s">
        <v>432</v>
      </c>
      <c r="E4" s="336" t="s">
        <v>434</v>
      </c>
      <c r="F4" s="336" t="s">
        <v>433</v>
      </c>
      <c r="G4" s="336" t="s">
        <v>435</v>
      </c>
    </row>
    <row r="5" spans="1:7" x14ac:dyDescent="0.25">
      <c r="A5" s="337" t="s">
        <v>13</v>
      </c>
      <c r="B5" s="338" t="s">
        <v>440</v>
      </c>
      <c r="C5" s="339">
        <f>'1.1.sz.mell.'!C27+'1.1.sz.mell.'!C28+'1.1.sz.mell.'!C29+'1.1.sz.mell.'!C30+'1.1.sz.mell.'!C31+'1.1.sz.mell.'!C32</f>
        <v>1060050000</v>
      </c>
      <c r="D5" s="339">
        <f>'1.1.sz.mell.'!D27+'1.1.sz.mell.'!D28+'1.1.sz.mell.'!D29+'1.1.sz.mell.'!D30+'1.1.sz.mell.'!D31+'1.1.sz.mell.'!D32</f>
        <v>1060050000</v>
      </c>
      <c r="E5" s="339">
        <f>'1.1.sz.mell.'!E27+'1.1.sz.mell.'!E28+'1.1.sz.mell.'!E29+'1.1.sz.mell.'!E30+'1.1.sz.mell.'!E31+'1.1.sz.mell.'!E32</f>
        <v>1060050000</v>
      </c>
      <c r="F5" s="339">
        <f>'1.1.sz.mell.'!F27+'1.1.sz.mell.'!F28+'1.1.sz.mell.'!F29+'1.1.sz.mell.'!F30+'1.1.sz.mell.'!F31+'1.1.sz.mell.'!F32</f>
        <v>1060050000</v>
      </c>
      <c r="G5" s="339">
        <f>'1.1.sz.mell.'!G27+'1.1.sz.mell.'!G28+'1.1.sz.mell.'!G29+'1.1.sz.mell.'!G30+'1.1.sz.mell.'!G31+'1.1.sz.mell.'!G32</f>
        <v>767970419</v>
      </c>
    </row>
    <row r="6" spans="1:7" ht="24.75" x14ac:dyDescent="0.25">
      <c r="A6" s="340" t="s">
        <v>14</v>
      </c>
      <c r="B6" s="341" t="s">
        <v>186</v>
      </c>
      <c r="C6" s="342">
        <f>'1.1.sz.mell.'!C48</f>
        <v>600000</v>
      </c>
      <c r="D6" s="342">
        <f>'1.1.sz.mell.'!D48</f>
        <v>600000</v>
      </c>
      <c r="E6" s="342">
        <f>'1.1.sz.mell.'!E48</f>
        <v>600000</v>
      </c>
      <c r="F6" s="342">
        <f>'1.1.sz.mell.'!F48</f>
        <v>2850000</v>
      </c>
      <c r="G6" s="342">
        <f>'1.1.sz.mell.'!G48</f>
        <v>2850000</v>
      </c>
    </row>
    <row r="7" spans="1:7" x14ac:dyDescent="0.25">
      <c r="A7" s="340" t="s">
        <v>15</v>
      </c>
      <c r="B7" s="343" t="s">
        <v>441</v>
      </c>
      <c r="C7" s="342"/>
      <c r="D7" s="342"/>
      <c r="E7" s="342"/>
      <c r="F7" s="342"/>
      <c r="G7" s="342"/>
    </row>
    <row r="8" spans="1:7" ht="24.75" x14ac:dyDescent="0.25">
      <c r="A8" s="340" t="s">
        <v>16</v>
      </c>
      <c r="B8" s="343" t="s">
        <v>188</v>
      </c>
      <c r="C8" s="342"/>
      <c r="D8" s="342"/>
      <c r="E8" s="342"/>
      <c r="F8" s="342"/>
      <c r="G8" s="342"/>
    </row>
    <row r="9" spans="1:7" x14ac:dyDescent="0.25">
      <c r="A9" s="344" t="s">
        <v>17</v>
      </c>
      <c r="B9" s="343" t="s">
        <v>187</v>
      </c>
      <c r="C9" s="345">
        <f>'1.1.sz.mell.'!C33</f>
        <v>4470000</v>
      </c>
      <c r="D9" s="345">
        <f>'1.1.sz.mell.'!D33</f>
        <v>4470000</v>
      </c>
      <c r="E9" s="345">
        <f>'1.1.sz.mell.'!E33</f>
        <v>4470000</v>
      </c>
      <c r="F9" s="345">
        <f>'1.1.sz.mell.'!F33</f>
        <v>4470000</v>
      </c>
      <c r="G9" s="345">
        <f>'1.1.sz.mell.'!G33</f>
        <v>7206424</v>
      </c>
    </row>
    <row r="10" spans="1:7" ht="15.75" thickBot="1" x14ac:dyDescent="0.3">
      <c r="A10" s="340" t="s">
        <v>18</v>
      </c>
      <c r="B10" s="346" t="s">
        <v>442</v>
      </c>
      <c r="C10" s="342"/>
      <c r="D10" s="342"/>
      <c r="E10" s="342"/>
      <c r="F10" s="342"/>
      <c r="G10" s="342"/>
    </row>
    <row r="11" spans="1:7" ht="15.75" thickBot="1" x14ac:dyDescent="0.3">
      <c r="A11" s="697" t="s">
        <v>156</v>
      </c>
      <c r="B11" s="698"/>
      <c r="C11" s="347">
        <f>SUM(C5:C10)</f>
        <v>1065120000</v>
      </c>
      <c r="D11" s="347">
        <f>SUM(D5:D10)</f>
        <v>1065120000</v>
      </c>
      <c r="E11" s="347">
        <f>SUM(E5:E10)</f>
        <v>1065120000</v>
      </c>
      <c r="F11" s="347">
        <f>SUM(F5:F10)</f>
        <v>1067370000</v>
      </c>
      <c r="G11" s="347">
        <f>SUM(G5:G10)</f>
        <v>778026843</v>
      </c>
    </row>
    <row r="12" spans="1:7" ht="23.25" customHeight="1" x14ac:dyDescent="0.25">
      <c r="A12" s="699" t="s">
        <v>164</v>
      </c>
      <c r="B12" s="699"/>
      <c r="C12" s="699"/>
      <c r="G12" s="666"/>
    </row>
  </sheetData>
  <mergeCells count="3">
    <mergeCell ref="A11:B11"/>
    <mergeCell ref="A12:C12"/>
    <mergeCell ref="A1:G1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3/2020. (II.27)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1"/>
  <sheetViews>
    <sheetView zoomScaleNormal="100" workbookViewId="0">
      <selection activeCell="F3" sqref="F3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4" width="18" style="27" customWidth="1"/>
    <col min="5" max="5" width="16.6640625" style="27" customWidth="1"/>
    <col min="6" max="6" width="18.83203125" style="34" customWidth="1"/>
    <col min="7" max="8" width="12.83203125" style="27" customWidth="1"/>
    <col min="9" max="9" width="13.83203125" style="27" customWidth="1"/>
    <col min="10" max="16384" width="9.33203125" style="27"/>
  </cols>
  <sheetData>
    <row r="1" spans="1:6" ht="25.5" customHeight="1" x14ac:dyDescent="0.2">
      <c r="A1" s="700" t="s">
        <v>0</v>
      </c>
      <c r="B1" s="700"/>
      <c r="C1" s="700"/>
      <c r="D1" s="700"/>
      <c r="E1" s="700"/>
      <c r="F1" s="700"/>
    </row>
    <row r="2" spans="1:6" ht="22.5" customHeight="1" thickBot="1" x14ac:dyDescent="0.3">
      <c r="A2" s="85"/>
      <c r="B2" s="34"/>
      <c r="C2" s="34"/>
      <c r="D2" s="34"/>
      <c r="E2" s="34"/>
      <c r="F2" s="30" t="s">
        <v>513</v>
      </c>
    </row>
    <row r="3" spans="1:6" s="29" customFormat="1" ht="44.25" customHeight="1" thickBot="1" x14ac:dyDescent="0.25">
      <c r="A3" s="86" t="s">
        <v>57</v>
      </c>
      <c r="B3" s="87" t="s">
        <v>574</v>
      </c>
      <c r="C3" s="87" t="s">
        <v>58</v>
      </c>
      <c r="D3" s="87" t="str">
        <f>+CONCATENATE("Felhasználás   ",LEFT(ÖSSZEFÜGGÉSEK!A5,4)-1,". XII. 31-ig")</f>
        <v>Felhasználás   2019. XII. 31-ig</v>
      </c>
      <c r="E3" s="87" t="str">
        <f>+'1.1.sz.mell.'!C3</f>
        <v>2020. évi előirányzat</v>
      </c>
      <c r="F3" s="31" t="str">
        <f>+CONCATENATE(LEFT(ÖSSZEFÜGGÉSEK!A5,4),". utáni szükséglet")</f>
        <v>2020. utáni szükséglet</v>
      </c>
    </row>
    <row r="4" spans="1:6" s="34" customFormat="1" ht="12" customHeight="1" thickBot="1" x14ac:dyDescent="0.25">
      <c r="A4" s="32" t="s">
        <v>430</v>
      </c>
      <c r="B4" s="33" t="s">
        <v>431</v>
      </c>
      <c r="C4" s="33" t="s">
        <v>432</v>
      </c>
      <c r="D4" s="33" t="s">
        <v>434</v>
      </c>
      <c r="E4" s="33" t="s">
        <v>433</v>
      </c>
      <c r="F4" s="258" t="s">
        <v>497</v>
      </c>
    </row>
    <row r="5" spans="1:6" ht="15.95" customHeight="1" x14ac:dyDescent="0.2">
      <c r="A5" s="494" t="s">
        <v>604</v>
      </c>
      <c r="B5" s="377">
        <v>2540000</v>
      </c>
      <c r="C5" s="376">
        <v>2020</v>
      </c>
      <c r="D5" s="613">
        <v>0</v>
      </c>
      <c r="E5" s="615">
        <v>2540000</v>
      </c>
      <c r="F5" s="613">
        <v>0</v>
      </c>
    </row>
    <row r="6" spans="1:6" ht="28.5" customHeight="1" x14ac:dyDescent="0.2">
      <c r="A6" s="371" t="s">
        <v>605</v>
      </c>
      <c r="B6" s="377">
        <v>44450000</v>
      </c>
      <c r="C6" s="378" t="s">
        <v>596</v>
      </c>
      <c r="D6" s="613">
        <v>0</v>
      </c>
      <c r="E6" s="616">
        <v>44450000</v>
      </c>
      <c r="F6" s="613">
        <f t="shared" ref="F6:F20" si="0">B6-D6-E6</f>
        <v>0</v>
      </c>
    </row>
    <row r="7" spans="1:6" ht="22.5" customHeight="1" x14ac:dyDescent="0.2">
      <c r="A7" s="371" t="s">
        <v>606</v>
      </c>
      <c r="B7" s="377">
        <v>12192000</v>
      </c>
      <c r="C7" s="378" t="s">
        <v>596</v>
      </c>
      <c r="D7" s="613">
        <v>0</v>
      </c>
      <c r="E7" s="616">
        <v>12192000</v>
      </c>
      <c r="F7" s="613">
        <f t="shared" si="0"/>
        <v>0</v>
      </c>
    </row>
    <row r="8" spans="1:6" ht="15.95" customHeight="1" x14ac:dyDescent="0.2">
      <c r="A8" s="371" t="s">
        <v>578</v>
      </c>
      <c r="B8" s="379">
        <v>512960123</v>
      </c>
      <c r="C8" s="378" t="s">
        <v>597</v>
      </c>
      <c r="D8" s="613">
        <v>0</v>
      </c>
      <c r="E8" s="617">
        <v>512960123</v>
      </c>
      <c r="F8" s="613">
        <f t="shared" si="0"/>
        <v>0</v>
      </c>
    </row>
    <row r="9" spans="1:6" ht="15.95" customHeight="1" x14ac:dyDescent="0.2">
      <c r="A9" s="371" t="s">
        <v>607</v>
      </c>
      <c r="B9" s="495">
        <v>21590000</v>
      </c>
      <c r="C9" s="378" t="s">
        <v>596</v>
      </c>
      <c r="D9" s="613">
        <v>0</v>
      </c>
      <c r="E9" s="616">
        <v>21590000</v>
      </c>
      <c r="F9" s="613">
        <f t="shared" si="0"/>
        <v>0</v>
      </c>
    </row>
    <row r="10" spans="1:6" ht="15.95" customHeight="1" x14ac:dyDescent="0.2">
      <c r="A10" s="371" t="s">
        <v>592</v>
      </c>
      <c r="B10" s="381">
        <v>12700000</v>
      </c>
      <c r="C10" s="380" t="s">
        <v>596</v>
      </c>
      <c r="D10" s="613">
        <v>0</v>
      </c>
      <c r="E10" s="618">
        <v>12700000</v>
      </c>
      <c r="F10" s="613">
        <f t="shared" si="0"/>
        <v>0</v>
      </c>
    </row>
    <row r="11" spans="1:6" ht="15.95" customHeight="1" x14ac:dyDescent="0.2">
      <c r="A11" s="371" t="s">
        <v>579</v>
      </c>
      <c r="B11" s="485">
        <v>700000</v>
      </c>
      <c r="C11" s="380" t="s">
        <v>596</v>
      </c>
      <c r="D11" s="613">
        <v>0</v>
      </c>
      <c r="E11" s="619">
        <v>700000</v>
      </c>
      <c r="F11" s="613">
        <f t="shared" si="0"/>
        <v>0</v>
      </c>
    </row>
    <row r="12" spans="1:6" ht="15.95" customHeight="1" x14ac:dyDescent="0.2">
      <c r="A12" s="371" t="s">
        <v>593</v>
      </c>
      <c r="B12" s="485">
        <v>50800000</v>
      </c>
      <c r="C12" s="380" t="s">
        <v>596</v>
      </c>
      <c r="D12" s="613">
        <v>0</v>
      </c>
      <c r="E12" s="619">
        <v>50800000</v>
      </c>
      <c r="F12" s="613">
        <f t="shared" si="0"/>
        <v>0</v>
      </c>
    </row>
    <row r="13" spans="1:6" ht="15.95" customHeight="1" x14ac:dyDescent="0.2">
      <c r="A13" s="371" t="s">
        <v>580</v>
      </c>
      <c r="B13" s="383">
        <v>10000000</v>
      </c>
      <c r="C13" s="378" t="s">
        <v>596</v>
      </c>
      <c r="D13" s="613">
        <v>0</v>
      </c>
      <c r="E13" s="620">
        <v>10000000</v>
      </c>
      <c r="F13" s="613">
        <f t="shared" si="0"/>
        <v>0</v>
      </c>
    </row>
    <row r="14" spans="1:6" ht="15.95" customHeight="1" x14ac:dyDescent="0.2">
      <c r="A14" s="371" t="s">
        <v>613</v>
      </c>
      <c r="B14" s="382">
        <v>27580128</v>
      </c>
      <c r="C14" s="380" t="s">
        <v>596</v>
      </c>
      <c r="D14" s="613">
        <v>0</v>
      </c>
      <c r="E14" s="621">
        <v>27580128</v>
      </c>
      <c r="F14" s="613">
        <f t="shared" si="0"/>
        <v>0</v>
      </c>
    </row>
    <row r="15" spans="1:6" ht="15.95" customHeight="1" x14ac:dyDescent="0.2">
      <c r="A15" s="371" t="s">
        <v>608</v>
      </c>
      <c r="B15" s="382">
        <v>22080000</v>
      </c>
      <c r="C15" s="380" t="s">
        <v>596</v>
      </c>
      <c r="D15" s="613">
        <v>0</v>
      </c>
      <c r="E15" s="621">
        <v>22080000</v>
      </c>
      <c r="F15" s="613">
        <f t="shared" si="0"/>
        <v>0</v>
      </c>
    </row>
    <row r="16" spans="1:6" ht="22.5" customHeight="1" x14ac:dyDescent="0.2">
      <c r="A16" s="371" t="s">
        <v>594</v>
      </c>
      <c r="B16" s="383">
        <v>1206500</v>
      </c>
      <c r="C16" s="378" t="s">
        <v>596</v>
      </c>
      <c r="D16" s="613">
        <v>0</v>
      </c>
      <c r="E16" s="620">
        <v>1206500</v>
      </c>
      <c r="F16" s="613">
        <f t="shared" si="0"/>
        <v>0</v>
      </c>
    </row>
    <row r="17" spans="1:6" ht="15.95" customHeight="1" x14ac:dyDescent="0.2">
      <c r="A17" s="371" t="s">
        <v>609</v>
      </c>
      <c r="B17" s="383">
        <v>635000</v>
      </c>
      <c r="C17" s="378" t="s">
        <v>596</v>
      </c>
      <c r="D17" s="613">
        <v>0</v>
      </c>
      <c r="E17" s="620">
        <v>635000</v>
      </c>
      <c r="F17" s="613">
        <f t="shared" si="0"/>
        <v>0</v>
      </c>
    </row>
    <row r="18" spans="1:6" ht="15.95" customHeight="1" x14ac:dyDescent="0.2">
      <c r="A18" s="371" t="s">
        <v>610</v>
      </c>
      <c r="B18" s="383">
        <v>1270000</v>
      </c>
      <c r="C18" s="378" t="s">
        <v>596</v>
      </c>
      <c r="D18" s="613">
        <v>0</v>
      </c>
      <c r="E18" s="620">
        <v>1270000</v>
      </c>
      <c r="F18" s="613">
        <f t="shared" si="0"/>
        <v>0</v>
      </c>
    </row>
    <row r="19" spans="1:6" ht="24" customHeight="1" x14ac:dyDescent="0.2">
      <c r="A19" s="371" t="s">
        <v>595</v>
      </c>
      <c r="B19" s="383">
        <v>6350000</v>
      </c>
      <c r="C19" s="378" t="s">
        <v>596</v>
      </c>
      <c r="D19" s="613">
        <v>0</v>
      </c>
      <c r="E19" s="620">
        <v>6350000</v>
      </c>
      <c r="F19" s="613">
        <f t="shared" si="0"/>
        <v>0</v>
      </c>
    </row>
    <row r="20" spans="1:6" ht="15.95" customHeight="1" thickBot="1" x14ac:dyDescent="0.25">
      <c r="A20" s="371" t="s">
        <v>611</v>
      </c>
      <c r="B20" s="382">
        <v>444500</v>
      </c>
      <c r="C20" s="378" t="s">
        <v>596</v>
      </c>
      <c r="D20" s="613">
        <v>0</v>
      </c>
      <c r="E20" s="621">
        <v>444500</v>
      </c>
      <c r="F20" s="613">
        <f t="shared" si="0"/>
        <v>0</v>
      </c>
    </row>
    <row r="21" spans="1:6" s="37" customFormat="1" ht="18" customHeight="1" thickBot="1" x14ac:dyDescent="0.25">
      <c r="A21" s="88" t="s">
        <v>56</v>
      </c>
      <c r="B21" s="36">
        <f>SUM(B5:B20)</f>
        <v>727498251</v>
      </c>
      <c r="C21" s="68"/>
      <c r="D21" s="614">
        <f>SUM(D5:D20)</f>
        <v>0</v>
      </c>
      <c r="E21" s="36">
        <f>SUM(E5:E20)</f>
        <v>727498251</v>
      </c>
      <c r="F21" s="614">
        <f>SUM(F5:F20)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orientation="landscape" horizontalDpi="300" verticalDpi="300" r:id="rId1"/>
  <headerFooter alignWithMargins="0">
    <oddHeader>&amp;R&amp;"Times New Roman CE,Félkövér dőlt"&amp;11 5. melléklet a 3/2020. (II.27) önkormányzati rendelethez</oddHeader>
  </headerFooter>
  <ignoredErrors>
    <ignoredError sqref="F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9"/>
  <sheetViews>
    <sheetView zoomScaleNormal="100" workbookViewId="0">
      <selection activeCell="F6" sqref="F6"/>
    </sheetView>
  </sheetViews>
  <sheetFormatPr defaultRowHeight="12.75" x14ac:dyDescent="0.2"/>
  <cols>
    <col min="1" max="1" width="60.6640625" style="28" customWidth="1"/>
    <col min="2" max="2" width="15.6640625" style="27" customWidth="1"/>
    <col min="3" max="3" width="16.33203125" style="27" customWidth="1"/>
    <col min="4" max="4" width="18" style="27" customWidth="1"/>
    <col min="5" max="5" width="16.6640625" style="27" customWidth="1"/>
    <col min="6" max="6" width="18.83203125" style="27" customWidth="1"/>
    <col min="7" max="8" width="12.83203125" style="27" customWidth="1"/>
    <col min="9" max="9" width="13.83203125" style="27" customWidth="1"/>
    <col min="10" max="16384" width="9.33203125" style="27"/>
  </cols>
  <sheetData>
    <row r="1" spans="1:6" ht="24.75" customHeight="1" x14ac:dyDescent="0.2">
      <c r="A1" s="700" t="s">
        <v>1</v>
      </c>
      <c r="B1" s="700"/>
      <c r="C1" s="700"/>
      <c r="D1" s="700"/>
      <c r="E1" s="700"/>
      <c r="F1" s="700"/>
    </row>
    <row r="2" spans="1:6" ht="23.25" customHeight="1" thickBot="1" x14ac:dyDescent="0.3">
      <c r="A2" s="85"/>
      <c r="B2" s="34"/>
      <c r="C2" s="34"/>
      <c r="D2" s="34"/>
      <c r="E2" s="34"/>
      <c r="F2" s="30" t="str">
        <f>'5.sz.mell.'!F2</f>
        <v>Forintban</v>
      </c>
    </row>
    <row r="3" spans="1:6" s="29" customFormat="1" ht="48.75" customHeight="1" thickBot="1" x14ac:dyDescent="0.25">
      <c r="A3" s="86" t="s">
        <v>59</v>
      </c>
      <c r="B3" s="87" t="s">
        <v>574</v>
      </c>
      <c r="C3" s="87" t="s">
        <v>58</v>
      </c>
      <c r="D3" s="87" t="str">
        <f>+'5.sz.mell.'!D3</f>
        <v>Felhasználás   2019. XII. 31-ig</v>
      </c>
      <c r="E3" s="87" t="str">
        <f>+'5.sz.mell.'!E3</f>
        <v>2020. évi előirányzat</v>
      </c>
      <c r="F3" s="257" t="str">
        <f>+CONCATENATE(LEFT(ÖSSZEFÜGGÉSEK!A5,4),". utáni szükséglet ",CHAR(10),"")</f>
        <v xml:space="preserve">2020. utáni szükséglet 
</v>
      </c>
    </row>
    <row r="4" spans="1:6" s="34" customFormat="1" ht="15" customHeight="1" thickBot="1" x14ac:dyDescent="0.25">
      <c r="A4" s="126" t="s">
        <v>430</v>
      </c>
      <c r="B4" s="292" t="s">
        <v>431</v>
      </c>
      <c r="C4" s="292" t="s">
        <v>432</v>
      </c>
      <c r="D4" s="292" t="s">
        <v>434</v>
      </c>
      <c r="E4" s="292" t="s">
        <v>433</v>
      </c>
      <c r="F4" s="124" t="s">
        <v>497</v>
      </c>
    </row>
    <row r="5" spans="1:6" ht="15.95" customHeight="1" x14ac:dyDescent="0.2">
      <c r="A5" s="486" t="s">
        <v>612</v>
      </c>
      <c r="B5" s="377">
        <v>889000</v>
      </c>
      <c r="C5" s="487" t="s">
        <v>596</v>
      </c>
      <c r="D5" s="622">
        <v>0</v>
      </c>
      <c r="E5" s="615">
        <v>889000</v>
      </c>
      <c r="F5" s="622">
        <f>E5-B5-D5</f>
        <v>0</v>
      </c>
    </row>
    <row r="6" spans="1:6" ht="15.95" customHeight="1" x14ac:dyDescent="0.2">
      <c r="A6" s="486" t="s">
        <v>598</v>
      </c>
      <c r="B6" s="383">
        <v>1905000</v>
      </c>
      <c r="C6" s="372" t="s">
        <v>596</v>
      </c>
      <c r="D6" s="623">
        <v>0</v>
      </c>
      <c r="E6" s="620">
        <v>1905000</v>
      </c>
      <c r="F6" s="623">
        <f>E6-B6-D6</f>
        <v>0</v>
      </c>
    </row>
    <row r="7" spans="1:6" ht="15.95" customHeight="1" x14ac:dyDescent="0.2">
      <c r="A7" s="486" t="s">
        <v>599</v>
      </c>
      <c r="B7" s="383">
        <v>1016000</v>
      </c>
      <c r="C7" s="372" t="s">
        <v>596</v>
      </c>
      <c r="D7" s="623">
        <v>0</v>
      </c>
      <c r="E7" s="620">
        <v>1016000</v>
      </c>
      <c r="F7" s="623">
        <f>E7-B7-D7</f>
        <v>0</v>
      </c>
    </row>
    <row r="8" spans="1:6" ht="15.95" customHeight="1" thickBot="1" x14ac:dyDescent="0.25">
      <c r="A8" s="486" t="s">
        <v>600</v>
      </c>
      <c r="B8" s="383">
        <v>1905000</v>
      </c>
      <c r="C8" s="384" t="s">
        <v>596</v>
      </c>
      <c r="D8" s="623">
        <v>0</v>
      </c>
      <c r="E8" s="620">
        <v>1905000</v>
      </c>
      <c r="F8" s="623">
        <f>E8-B8-D8</f>
        <v>0</v>
      </c>
    </row>
    <row r="9" spans="1:6" s="37" customFormat="1" ht="18" customHeight="1" thickBot="1" x14ac:dyDescent="0.25">
      <c r="A9" s="88" t="s">
        <v>56</v>
      </c>
      <c r="B9" s="89">
        <f>SUM(B5:B8)</f>
        <v>5715000</v>
      </c>
      <c r="C9" s="69"/>
      <c r="D9" s="624">
        <f>SUM(D5:D8)</f>
        <v>0</v>
      </c>
      <c r="E9" s="89">
        <f>SUM(E5:E8)</f>
        <v>5715000</v>
      </c>
      <c r="F9" s="625">
        <f>SUM(F5:F8)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6. melléklet a 3/2020. (II.27) önkormányzati rendelethez&amp;"Times New Roman CE,Normál"&amp;10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58"/>
  <sheetViews>
    <sheetView zoomScale="85" zoomScaleNormal="85" zoomScaleSheetLayoutView="85" workbookViewId="0"/>
  </sheetViews>
  <sheetFormatPr defaultRowHeight="12.75" x14ac:dyDescent="0.2"/>
  <cols>
    <col min="1" max="1" width="19.5" style="181" customWidth="1"/>
    <col min="2" max="2" width="53.1640625" style="182" customWidth="1"/>
    <col min="3" max="3" width="16.83203125" style="183" customWidth="1"/>
    <col min="4" max="4" width="18.1640625" style="183" customWidth="1"/>
    <col min="5" max="5" width="17.5" style="183" customWidth="1"/>
    <col min="6" max="6" width="15.83203125" style="183" customWidth="1"/>
    <col min="7" max="7" width="15" style="3" customWidth="1"/>
    <col min="8" max="8" width="12.1640625" style="3" bestFit="1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+CONCATENATE("7.1. melléklet a 3/",LEFT(ÖSSZEFÜGGÉSEK!A5,4),". (II.27) önkormányzati rendelethez")</f>
        <v>7.1. melléklet a 3/2020. (II.27) önkormányzati rendelethez</v>
      </c>
      <c r="D1" s="286"/>
      <c r="E1" s="286"/>
      <c r="F1" s="639"/>
    </row>
    <row r="2" spans="1:8" s="44" customFormat="1" ht="21" customHeight="1" thickBot="1" x14ac:dyDescent="0.25">
      <c r="A2" s="191" t="s">
        <v>54</v>
      </c>
      <c r="B2" s="516" t="s">
        <v>582</v>
      </c>
      <c r="C2" s="517" t="s">
        <v>47</v>
      </c>
      <c r="D2" s="503"/>
      <c r="E2" s="503"/>
      <c r="F2" s="503"/>
    </row>
    <row r="3" spans="1:8" s="44" customFormat="1" ht="16.5" thickBot="1" x14ac:dyDescent="0.25">
      <c r="A3" s="514" t="s">
        <v>157</v>
      </c>
      <c r="B3" s="515" t="s">
        <v>340</v>
      </c>
      <c r="C3" s="518"/>
      <c r="D3" s="504"/>
      <c r="E3" s="504"/>
      <c r="F3" s="504"/>
    </row>
    <row r="4" spans="1:8" s="45" customFormat="1" ht="15.95" customHeight="1" thickBot="1" x14ac:dyDescent="0.3">
      <c r="A4" s="99"/>
      <c r="B4" s="99"/>
      <c r="C4" s="100"/>
      <c r="D4" s="100"/>
      <c r="E4" s="100"/>
      <c r="F4" s="100"/>
      <c r="G4" s="626" t="str">
        <f>'6.sz.mell.'!F2</f>
        <v>Forintban</v>
      </c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333" t="str">
        <f>+'1.1.sz.mell.'!D3</f>
        <v>2020. I. módosítás</v>
      </c>
      <c r="E5" s="333" t="str">
        <f>+'1.1.sz.mell.'!E3</f>
        <v>2020. II. módosítás</v>
      </c>
      <c r="F5" s="588" t="str">
        <f>+'1.1.sz.mell.'!F3</f>
        <v>2020. III. módosítás</v>
      </c>
      <c r="G5" s="588" t="str">
        <f>+'1.1.sz.mell.'!G3</f>
        <v>2020. teljesítés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589" t="s">
        <v>433</v>
      </c>
      <c r="G6" s="589" t="s">
        <v>435</v>
      </c>
    </row>
    <row r="7" spans="1:8" s="38" customFormat="1" ht="15.95" customHeight="1" thickBot="1" x14ac:dyDescent="0.25">
      <c r="A7" s="101"/>
      <c r="B7" s="605" t="s">
        <v>49</v>
      </c>
      <c r="C7" s="159"/>
      <c r="D7" s="159"/>
      <c r="E7" s="159"/>
      <c r="F7" s="159"/>
      <c r="G7" s="159"/>
    </row>
    <row r="8" spans="1:8" s="38" customFormat="1" ht="12" customHeight="1" thickBot="1" x14ac:dyDescent="0.25">
      <c r="A8" s="22" t="s">
        <v>13</v>
      </c>
      <c r="B8" s="579" t="s">
        <v>190</v>
      </c>
      <c r="C8" s="325">
        <f>'8.1 sz. mell(múzeum)'!C8+'8.2 sz. mell(könyvtár)'!C8+'8.3 sz. mell(könyvtári áll.)'!C8+'8.4 sz. mell(védőnő)'!C8+'8.5 sz. mell (háziorv.)'!C8+'8.6 sz. mell (isk.étk)'!C8+'8.7 sz. mell(iskola)'!C8+'8.8 sz. mell(szolidarit)'!C8+'8.9 sz. mell(köztemető)'!C8+'8.10 sz. mell(önk.v.)'!C8+'8.11 sz. mell(közp.költs.)'!C8+'8.12 sz. mell(utak)'!C8+'8.13 sz. mell(közvil)'!C8+'8.14 sz. mell(város és község)'!C8+'8.15 sz. mell(fogorvos)'!C8+'8.16 sz. mell(közművelődés)'!C8+'8.17 sz. mell(szoc.tám)'!C8+'8.18 sz. mell(szünid.étk.)'!C8+'8.... sz. mell'!C8+'8.19 sz. mell(önk.jogalk)'!C8+'8.20 sz. mell(tám.fin)'!C8+'8.21 sz. mell(államadó)'!C8+'8.22 sz. mell(önk.nem sorol)'!C8+'8.23 sz. mell(szabadidő)'!C8+'8.24 sz. mell(Vészhelyzet)'!C8+'8.25 sz. mell(Közterület fennt)'!C8</f>
        <v>164656251</v>
      </c>
      <c r="D8" s="325">
        <f>'8.1 sz. mell(múzeum)'!D8+'8.2 sz. mell(könyvtár)'!D8+'8.3 sz. mell(könyvtári áll.)'!D8+'8.4 sz. mell(védőnő)'!D8+'8.5 sz. mell (háziorv.)'!D8+'8.6 sz. mell (isk.étk)'!D8+'8.7 sz. mell(iskola)'!D8+'8.8 sz. mell(szolidarit)'!D8+'8.9 sz. mell(köztemető)'!D8+'8.10 sz. mell(önk.v.)'!D8+'8.11 sz. mell(közp.költs.)'!D8+'8.12 sz. mell(utak)'!D8+'8.13 sz. mell(közvil)'!D8+'8.14 sz. mell(város és község)'!D8+'8.15 sz. mell(fogorvos)'!D8+'8.16 sz. mell(közművelődés)'!D8+'8.17 sz. mell(szoc.tám)'!D8+'8.18 sz. mell(szünid.étk.)'!D8+'8.... sz. mell'!D8+'8.19 sz. mell(önk.jogalk)'!D8+'8.20 sz. mell(tám.fin)'!D8+'8.21 sz. mell(államadó)'!D8+'8.22 sz. mell(önk.nem sorol)'!D8+'8.23 sz. mell(szabadidő)'!D8+'8.24 sz. mell(Vészhelyzet)'!D8+'8.25 sz. mell(Közterület fennt)'!D8</f>
        <v>166251553</v>
      </c>
      <c r="E8" s="325">
        <f>'8.1 sz. mell(múzeum)'!E8+'8.2 sz. mell(könyvtár)'!E8+'8.3 sz. mell(könyvtári áll.)'!E8+'8.4 sz. mell(védőnő)'!E8+'8.5 sz. mell (háziorv.)'!E8+'8.6 sz. mell (isk.étk)'!E8+'8.7 sz. mell(iskola)'!E8+'8.8 sz. mell(szolidarit)'!E8+'8.9 sz. mell(köztemető)'!E8+'8.10 sz. mell(önk.v.)'!E8+'8.11 sz. mell(közp.költs.)'!E8+'8.12 sz. mell(utak)'!E8+'8.13 sz. mell(közvil)'!E8+'8.14 sz. mell(város és község)'!E8+'8.15 sz. mell(fogorvos)'!E8+'8.16 sz. mell(közművelődés)'!E8+'8.17 sz. mell(szoc.tám)'!E8+'8.18 sz. mell(szünid.étk.)'!E8+'8.... sz. mell'!E8+'8.19 sz. mell(önk.jogalk)'!E8+'8.20 sz. mell(tám.fin)'!E8+'8.21 sz. mell(államadó)'!E8+'8.22 sz. mell(önk.nem sorol)'!E8+'8.23 sz. mell(szabadidő)'!E8+'8.24 sz. mell(Vészhelyzet)'!E8+'8.25 sz. mell(Közterület fennt)'!E8</f>
        <v>176354374</v>
      </c>
      <c r="F8" s="243">
        <f>'8.1 sz. mell(múzeum)'!F8+'8.2 sz. mell(könyvtár)'!F8+'8.3 sz. mell(könyvtári áll.)'!F8+'8.4 sz. mell(védőnő)'!F8+'8.5 sz. mell (háziorv.)'!F8+'8.6 sz. mell (isk.étk)'!F8+'8.7 sz. mell(iskola)'!F8+'8.8 sz. mell(szolidarit)'!F8+'8.9 sz. mell(köztemető)'!F8+'8.10 sz. mell(önk.v.)'!F8+'8.11 sz. mell(közp.költs.)'!F8+'8.12 sz. mell(utak)'!F8+'8.13 sz. mell(közvil)'!F8+'8.14 sz. mell(város és község)'!F8+'8.15 sz. mell(fogorvos)'!F8+'8.16 sz. mell(közművelődés)'!F8+'8.17 sz. mell(szoc.tám)'!F8+'8.18 sz. mell(szünid.étk.)'!F8+'8.... sz. mell'!F8+'8.19 sz. mell(önk.jogalk)'!F8+'8.20 sz. mell(tám.fin)'!F8+'8.21 sz. mell(államadó)'!F8+'8.22 sz. mell(önk.nem sorol)'!F8+'8.23 sz. mell(szabadidő)'!F8+'8.24 sz. mell(Vészhelyzet)'!F8+'8.25 sz. mell(Közterület fennt)'!F8</f>
        <v>181278051</v>
      </c>
      <c r="G8" s="243">
        <f>'8.1 sz. mell(múzeum)'!G8+'8.2 sz. mell(könyvtár)'!G8+'8.3 sz. mell(könyvtári áll.)'!G8+'8.4 sz. mell(védőnő)'!G8+'8.5 sz. mell (háziorv.)'!G8+'8.6 sz. mell (isk.étk)'!G8+'8.7 sz. mell(iskola)'!G8+'8.8 sz. mell(szolidarit)'!G8+'8.9 sz. mell(köztemető)'!G8+'8.10 sz. mell(önk.v.)'!G8+'8.11 sz. mell(közp.költs.)'!G8+'8.12 sz. mell(utak)'!G8+'8.13 sz. mell(közvil)'!G8+'8.14 sz. mell(város és község)'!G8+'8.15 sz. mell(fogorvos)'!G8+'8.16 sz. mell(közművelődés)'!G8+'8.17 sz. mell(szoc.tám)'!G8+'8.18 sz. mell(szünid.étk.)'!G8+'8.... sz. mell'!G8+'8.19 sz. mell(önk.jogalk)'!G8+'8.20 sz. mell(tám.fin)'!G8+'8.21 sz. mell(államadó)'!G8+'8.22 sz. mell(önk.nem sorol)'!G8+'8.23 sz. mell(szabadidő)'!G8+'8.24 sz. mell(Vészhelyzet)'!G8+'8.25 sz. mell(Közterület fennt)'!G8</f>
        <v>181278051</v>
      </c>
      <c r="H8" s="610"/>
    </row>
    <row r="9" spans="1:8" s="46" customFormat="1" ht="12" customHeight="1" x14ac:dyDescent="0.2">
      <c r="A9" s="580" t="s">
        <v>88</v>
      </c>
      <c r="B9" s="601" t="s">
        <v>191</v>
      </c>
      <c r="C9" s="405">
        <f>'8.1 sz. mell(múzeum)'!C9+'8.2 sz. mell(könyvtár)'!C9+'8.3 sz. mell(könyvtári áll.)'!C9+'8.4 sz. mell(védőnő)'!C9+'8.5 sz. mell (háziorv.)'!C9+'8.6 sz. mell (isk.étk)'!C9+'8.7 sz. mell(iskola)'!C9+'8.8 sz. mell(szolidarit)'!C9+'8.9 sz. mell(köztemető)'!C9+'8.10 sz. mell(önk.v.)'!C9+'8.11 sz. mell(közp.költs.)'!C9+'8.12 sz. mell(utak)'!C9+'8.13 sz. mell(közvil)'!C9+'8.14 sz. mell(város és község)'!C9+'8.15 sz. mell(fogorvos)'!C9+'8.16 sz. mell(közművelődés)'!C9+'8.17 sz. mell(szoc.tám)'!C9+'8.18 sz. mell(szünid.étk.)'!C9+'8.... sz. mell'!C9+'8.19 sz. mell(önk.jogalk)'!C9+'8.20 sz. mell(tám.fin)'!C9+'8.21 sz. mell(államadó)'!C9+'8.22 sz. mell(önk.nem sorol)'!C9+'8.23 sz. mell(szabadidő)'!C9+'8.24 sz. mell(Vészhelyzet)'!C9+'8.25 sz. mell(Közterület fennt)'!C9</f>
        <v>0</v>
      </c>
      <c r="D9" s="405">
        <f>'8.1 sz. mell(múzeum)'!D9+'8.2 sz. mell(könyvtár)'!D9+'8.3 sz. mell(könyvtári áll.)'!D9+'8.4 sz. mell(védőnő)'!D9+'8.5 sz. mell (háziorv.)'!D9+'8.6 sz. mell (isk.étk)'!D9+'8.7 sz. mell(iskola)'!D9+'8.8 sz. mell(szolidarit)'!D9+'8.9 sz. mell(köztemető)'!D9+'8.10 sz. mell(önk.v.)'!D9+'8.11 sz. mell(közp.költs.)'!D9+'8.12 sz. mell(utak)'!D9+'8.13 sz. mell(közvil)'!D9+'8.14 sz. mell(város és község)'!D9+'8.15 sz. mell(fogorvos)'!D9+'8.16 sz. mell(közművelődés)'!D9+'8.17 sz. mell(szoc.tám)'!D9+'8.18 sz. mell(szünid.étk.)'!D9+'8.... sz. mell'!D9+'8.19 sz. mell(önk.jogalk)'!D9+'8.20 sz. mell(tám.fin)'!D9+'8.21 sz. mell(államadó)'!D9+'8.22 sz. mell(önk.nem sorol)'!D9+'8.23 sz. mell(szabadidő)'!D9+'8.24 sz. mell(Vészhelyzet)'!D9+'8.25 sz. mell(Közterület fennt)'!D9</f>
        <v>0</v>
      </c>
      <c r="E9" s="590">
        <f>'8.1 sz. mell(múzeum)'!E9+'8.2 sz. mell(könyvtár)'!E9+'8.3 sz. mell(könyvtári áll.)'!E9+'8.4 sz. mell(védőnő)'!E9+'8.5 sz. mell (háziorv.)'!E9+'8.6 sz. mell (isk.étk)'!E9+'8.7 sz. mell(iskola)'!E9+'8.8 sz. mell(szolidarit)'!E9+'8.9 sz. mell(köztemető)'!E9+'8.10 sz. mell(önk.v.)'!E9+'8.11 sz. mell(közp.költs.)'!E9+'8.12 sz. mell(utak)'!E9+'8.13 sz. mell(közvil)'!E9+'8.14 sz. mell(város és község)'!E9+'8.15 sz. mell(fogorvos)'!E9+'8.16 sz. mell(közművelődés)'!E9+'8.17 sz. mell(szoc.tám)'!E9+'8.18 sz. mell(szünid.étk.)'!E9+'8.... sz. mell'!E9+'8.19 sz. mell(önk.jogalk)'!E9+'8.20 sz. mell(tám.fin)'!E9+'8.21 sz. mell(államadó)'!E9+'8.22 sz. mell(önk.nem sorol)'!E9+'8.23 sz. mell(szabadidő)'!E9+'8.24 sz. mell(Vészhelyzet)'!E9+'8.25 sz. mell(Közterület fennt)'!E9</f>
        <v>0</v>
      </c>
      <c r="F9" s="590">
        <f>'8.1 sz. mell(múzeum)'!F9+'8.2 sz. mell(könyvtár)'!F9+'8.3 sz. mell(könyvtári áll.)'!F9+'8.4 sz. mell(védőnő)'!F9+'8.5 sz. mell (háziorv.)'!F9+'8.6 sz. mell (isk.étk)'!F9+'8.7 sz. mell(iskola)'!F9+'8.8 sz. mell(szolidarit)'!F9+'8.9 sz. mell(köztemető)'!F9+'8.10 sz. mell(önk.v.)'!F9+'8.11 sz. mell(közp.költs.)'!F9+'8.12 sz. mell(utak)'!F9+'8.13 sz. mell(közvil)'!F9+'8.14 sz. mell(város és község)'!F9+'8.15 sz. mell(fogorvos)'!F9+'8.16 sz. mell(közművelődés)'!F9+'8.17 sz. mell(szoc.tám)'!F9+'8.18 sz. mell(szünid.étk.)'!F9+'8.... sz. mell'!F9+'8.19 sz. mell(önk.jogalk)'!F9+'8.20 sz. mell(tám.fin)'!F9+'8.21 sz. mell(államadó)'!F9+'8.22 sz. mell(önk.nem sorol)'!F9+'8.23 sz. mell(szabadidő)'!F9+'8.24 sz. mell(Vészhelyzet)'!F9+'8.25 sz. mell(Közterület fennt)'!F9</f>
        <v>0</v>
      </c>
      <c r="G9" s="590">
        <f>'8.1 sz. mell(múzeum)'!G9+'8.2 sz. mell(könyvtár)'!G9+'8.3 sz. mell(könyvtári áll.)'!G9+'8.4 sz. mell(védőnő)'!G9+'8.5 sz. mell (háziorv.)'!G9+'8.6 sz. mell (isk.étk)'!G9+'8.7 sz. mell(iskola)'!G9+'8.8 sz. mell(szolidarit)'!G9+'8.9 sz. mell(köztemető)'!G9+'8.10 sz. mell(önk.v.)'!G9+'8.11 sz. mell(közp.költs.)'!G9+'8.12 sz. mell(utak)'!G9+'8.13 sz. mell(közvil)'!G9+'8.14 sz. mell(város és község)'!G9+'8.15 sz. mell(fogorvos)'!G9+'8.16 sz. mell(közművelődés)'!G9+'8.17 sz. mell(szoc.tám)'!G9+'8.18 sz. mell(szünid.étk.)'!G9+'8.... sz. mell'!G9+'8.19 sz. mell(önk.jogalk)'!G9+'8.20 sz. mell(tám.fin)'!G9+'8.21 sz. mell(államadó)'!G9+'8.22 sz. mell(önk.nem sorol)'!G9+'8.23 sz. mell(szabadidő)'!G9+'8.24 sz. mell(Vészhelyzet)'!G9+'8.25 sz. mell(Közterület fennt)'!G9</f>
        <v>0</v>
      </c>
    </row>
    <row r="10" spans="1:8" s="47" customFormat="1" ht="12" customHeight="1" x14ac:dyDescent="0.2">
      <c r="A10" s="581" t="s">
        <v>89</v>
      </c>
      <c r="B10" s="602" t="s">
        <v>192</v>
      </c>
      <c r="C10" s="399">
        <f>'8.1 sz. mell(múzeum)'!C10+'8.2 sz. mell(könyvtár)'!C10+'8.3 sz. mell(könyvtári áll.)'!C10+'8.4 sz. mell(védőnő)'!C10+'8.5 sz. mell (háziorv.)'!C10+'8.6 sz. mell (isk.étk)'!C10+'8.7 sz. mell(iskola)'!C10+'8.8 sz. mell(szolidarit)'!C10+'8.9 sz. mell(köztemető)'!C10+'8.10 sz. mell(önk.v.)'!C10+'8.11 sz. mell(közp.költs.)'!C10+'8.12 sz. mell(utak)'!C10+'8.13 sz. mell(közvil)'!C10+'8.14 sz. mell(város és község)'!C10+'8.15 sz. mell(fogorvos)'!C10+'8.16 sz. mell(közművelődés)'!C10+'8.17 sz. mell(szoc.tám)'!C10+'8.18 sz. mell(szünid.étk.)'!C10+'8.... sz. mell'!C10+'8.19 sz. mell(önk.jogalk)'!C10+'8.20 sz. mell(tám.fin)'!C10+'8.21 sz. mell(államadó)'!C10+'8.22 sz. mell(önk.nem sorol)'!C10+'8.23 sz. mell(szabadidő)'!C10+'8.24 sz. mell(Vészhelyzet)'!C10+'8.25 sz. mell(Közterület fennt)'!C10</f>
        <v>123525280</v>
      </c>
      <c r="D10" s="399">
        <f>'8.1 sz. mell(múzeum)'!D10+'8.2 sz. mell(könyvtár)'!D10+'8.3 sz. mell(könyvtári áll.)'!D10+'8.4 sz. mell(védőnő)'!D10+'8.5 sz. mell (háziorv.)'!D10+'8.6 sz. mell (isk.étk)'!D10+'8.7 sz. mell(iskola)'!D10+'8.8 sz. mell(szolidarit)'!D10+'8.9 sz. mell(köztemető)'!D10+'8.10 sz. mell(önk.v.)'!D10+'8.11 sz. mell(közp.költs.)'!D10+'8.12 sz. mell(utak)'!D10+'8.13 sz. mell(közvil)'!D10+'8.14 sz. mell(város és község)'!D10+'8.15 sz. mell(fogorvos)'!D10+'8.16 sz. mell(közművelődés)'!D10+'8.17 sz. mell(szoc.tám)'!D10+'8.18 sz. mell(szünid.étk.)'!D10+'8.... sz. mell'!D10+'8.19 sz. mell(önk.jogalk)'!D10+'8.20 sz. mell(tám.fin)'!D10+'8.21 sz. mell(államadó)'!D10+'8.22 sz. mell(önk.nem sorol)'!D10+'8.23 sz. mell(szabadidő)'!D10+'8.24 sz. mell(Vészhelyzet)'!D10+'8.25 sz. mell(Közterület fennt)'!D10</f>
        <v>123525280</v>
      </c>
      <c r="E10" s="591">
        <f>'8.1 sz. mell(múzeum)'!E10+'8.2 sz. mell(könyvtár)'!E10+'8.3 sz. mell(könyvtári áll.)'!E10+'8.4 sz. mell(védőnő)'!E10+'8.5 sz. mell (háziorv.)'!E10+'8.6 sz. mell (isk.étk)'!E10+'8.7 sz. mell(iskola)'!E10+'8.8 sz. mell(szolidarit)'!E10+'8.9 sz. mell(köztemető)'!E10+'8.10 sz. mell(önk.v.)'!E10+'8.11 sz. mell(közp.költs.)'!E10+'8.12 sz. mell(utak)'!E10+'8.13 sz. mell(közvil)'!E10+'8.14 sz. mell(város és község)'!E10+'8.15 sz. mell(fogorvos)'!E10+'8.16 sz. mell(közművelődés)'!E10+'8.17 sz. mell(szoc.tám)'!E10+'8.18 sz. mell(szünid.étk.)'!E10+'8.... sz. mell'!E10+'8.19 sz. mell(önk.jogalk)'!E10+'8.20 sz. mell(tám.fin)'!E10+'8.21 sz. mell(államadó)'!E10+'8.22 sz. mell(önk.nem sorol)'!E10+'8.23 sz. mell(szabadidő)'!E10+'8.24 sz. mell(Vészhelyzet)'!E10+'8.25 sz. mell(Közterület fennt)'!E10</f>
        <v>130024687</v>
      </c>
      <c r="F10" s="591">
        <f>'8.1 sz. mell(múzeum)'!F10+'8.2 sz. mell(könyvtár)'!F10+'8.3 sz. mell(könyvtári áll.)'!F10+'8.4 sz. mell(védőnő)'!F10+'8.5 sz. mell (háziorv.)'!F10+'8.6 sz. mell (isk.étk)'!F10+'8.7 sz. mell(iskola)'!F10+'8.8 sz. mell(szolidarit)'!F10+'8.9 sz. mell(köztemető)'!F10+'8.10 sz. mell(önk.v.)'!F10+'8.11 sz. mell(közp.költs.)'!F10+'8.12 sz. mell(utak)'!F10+'8.13 sz. mell(közvil)'!F10+'8.14 sz. mell(város és község)'!F10+'8.15 sz. mell(fogorvos)'!F10+'8.16 sz. mell(közművelődés)'!F10+'8.17 sz. mell(szoc.tám)'!F10+'8.18 sz. mell(szünid.étk.)'!F10+'8.... sz. mell'!F10+'8.19 sz. mell(önk.jogalk)'!F10+'8.20 sz. mell(tám.fin)'!F10+'8.21 sz. mell(államadó)'!F10+'8.22 sz. mell(önk.nem sorol)'!F10+'8.23 sz. mell(szabadidő)'!F10+'8.24 sz. mell(Vészhelyzet)'!F10+'8.25 sz. mell(Közterület fennt)'!F10</f>
        <v>134588207</v>
      </c>
      <c r="G10" s="591">
        <f>'8.1 sz. mell(múzeum)'!G10+'8.2 sz. mell(könyvtár)'!G10+'8.3 sz. mell(könyvtári áll.)'!G10+'8.4 sz. mell(védőnő)'!G10+'8.5 sz. mell (háziorv.)'!G10+'8.6 sz. mell (isk.étk)'!G10+'8.7 sz. mell(iskola)'!G10+'8.8 sz. mell(szolidarit)'!G10+'8.9 sz. mell(köztemető)'!G10+'8.10 sz. mell(önk.v.)'!G10+'8.11 sz. mell(közp.költs.)'!G10+'8.12 sz. mell(utak)'!G10+'8.13 sz. mell(közvil)'!G10+'8.14 sz. mell(város és község)'!G10+'8.15 sz. mell(fogorvos)'!G10+'8.16 sz. mell(közművelődés)'!G10+'8.17 sz. mell(szoc.tám)'!G10+'8.18 sz. mell(szünid.étk.)'!G10+'8.... sz. mell'!G10+'8.19 sz. mell(önk.jogalk)'!G10+'8.20 sz. mell(tám.fin)'!G10+'8.21 sz. mell(államadó)'!G10+'8.22 sz. mell(önk.nem sorol)'!G10+'8.23 sz. mell(szabadidő)'!G10+'8.24 sz. mell(Vészhelyzet)'!G10+'8.25 sz. mell(Közterület fennt)'!G10</f>
        <v>134588207</v>
      </c>
    </row>
    <row r="11" spans="1:8" s="47" customFormat="1" ht="12" customHeight="1" x14ac:dyDescent="0.2">
      <c r="A11" s="581" t="s">
        <v>90</v>
      </c>
      <c r="B11" s="602" t="s">
        <v>486</v>
      </c>
      <c r="C11" s="399">
        <f>'8.1 sz. mell(múzeum)'!C11+'8.2 sz. mell(könyvtár)'!C11+'8.3 sz. mell(könyvtári áll.)'!C11+'8.4 sz. mell(védőnő)'!C11+'8.5 sz. mell (háziorv.)'!C11+'8.6 sz. mell (isk.étk)'!C11+'8.7 sz. mell(iskola)'!C11+'8.8 sz. mell(szolidarit)'!C11+'8.9 sz. mell(köztemető)'!C11+'8.10 sz. mell(önk.v.)'!C11+'8.11 sz. mell(közp.költs.)'!C11+'8.12 sz. mell(utak)'!C11+'8.13 sz. mell(közvil)'!C11+'8.14 sz. mell(város és község)'!C11+'8.15 sz. mell(fogorvos)'!C11+'8.16 sz. mell(közművelődés)'!C11+'8.17 sz. mell(szoc.tám)'!C11+'8.18 sz. mell(szünid.étk.)'!C11+'8.... sz. mell'!C11+'8.19 sz. mell(önk.jogalk)'!C11+'8.20 sz. mell(tám.fin)'!C11+'8.21 sz. mell(államadó)'!C11+'8.22 sz. mell(önk.nem sorol)'!C11+'8.23 sz. mell(szabadidő)'!C11+'8.24 sz. mell(Vészhelyzet)'!C11+'8.25 sz. mell(Közterület fennt)'!C11</f>
        <v>35247518</v>
      </c>
      <c r="D11" s="399">
        <f>'8.1 sz. mell(múzeum)'!D11+'8.2 sz. mell(könyvtár)'!D11+'8.3 sz. mell(könyvtári áll.)'!D11+'8.4 sz. mell(védőnő)'!D11+'8.5 sz. mell (háziorv.)'!D11+'8.6 sz. mell (isk.étk)'!D11+'8.7 sz. mell(iskola)'!D11+'8.8 sz. mell(szolidarit)'!D11+'8.9 sz. mell(köztemető)'!D11+'8.10 sz. mell(önk.v.)'!D11+'8.11 sz. mell(közp.költs.)'!D11+'8.12 sz. mell(utak)'!D11+'8.13 sz. mell(közvil)'!D11+'8.14 sz. mell(város és község)'!D11+'8.15 sz. mell(fogorvos)'!D11+'8.16 sz. mell(közművelődés)'!D11+'8.17 sz. mell(szoc.tám)'!D11+'8.18 sz. mell(szünid.étk.)'!D11+'8.... sz. mell'!D11+'8.19 sz. mell(önk.jogalk)'!D11+'8.20 sz. mell(tám.fin)'!D11+'8.21 sz. mell(államadó)'!D11+'8.22 sz. mell(önk.nem sorol)'!D11+'8.23 sz. mell(szabadidő)'!D11+'8.24 sz. mell(Vészhelyzet)'!D11+'8.25 sz. mell(Közterület fennt)'!D11</f>
        <v>36571022</v>
      </c>
      <c r="E11" s="591">
        <f>'8.1 sz. mell(múzeum)'!E11+'8.2 sz. mell(könyvtár)'!E11+'8.3 sz. mell(könyvtári áll.)'!E11+'8.4 sz. mell(védőnő)'!E11+'8.5 sz. mell (háziorv.)'!E11+'8.6 sz. mell (isk.étk)'!E11+'8.7 sz. mell(iskola)'!E11+'8.8 sz. mell(szolidarit)'!E11+'8.9 sz. mell(köztemető)'!E11+'8.10 sz. mell(önk.v.)'!E11+'8.11 sz. mell(közp.költs.)'!E11+'8.12 sz. mell(utak)'!E11+'8.13 sz. mell(közvil)'!E11+'8.14 sz. mell(város és község)'!E11+'8.15 sz. mell(fogorvos)'!E11+'8.16 sz. mell(közművelődés)'!E11+'8.17 sz. mell(szoc.tám)'!E11+'8.18 sz. mell(szünid.étk.)'!E11+'8.... sz. mell'!E11+'8.19 sz. mell(önk.jogalk)'!E11+'8.20 sz. mell(tám.fin)'!E11+'8.21 sz. mell(államadó)'!E11+'8.22 sz. mell(önk.nem sorol)'!E11+'8.23 sz. mell(szabadidő)'!E11+'8.24 sz. mell(Vészhelyzet)'!E11+'8.25 sz. mell(Közterület fennt)'!E11</f>
        <v>38622918</v>
      </c>
      <c r="F11" s="591">
        <f>'8.1 sz. mell(múzeum)'!F11+'8.2 sz. mell(könyvtár)'!F11+'8.3 sz. mell(könyvtári áll.)'!F11+'8.4 sz. mell(védőnő)'!F11+'8.5 sz. mell (háziorv.)'!F11+'8.6 sz. mell (isk.étk)'!F11+'8.7 sz. mell(iskola)'!F11+'8.8 sz. mell(szolidarit)'!F11+'8.9 sz. mell(köztemető)'!F11+'8.10 sz. mell(önk.v.)'!F11+'8.11 sz. mell(közp.költs.)'!F11+'8.12 sz. mell(utak)'!F11+'8.13 sz. mell(közvil)'!F11+'8.14 sz. mell(város és község)'!F11+'8.15 sz. mell(fogorvos)'!F11+'8.16 sz. mell(közművelődés)'!F11+'8.17 sz. mell(szoc.tám)'!F11+'8.18 sz. mell(szünid.étk.)'!F11+'8.... sz. mell'!F11+'8.19 sz. mell(önk.jogalk)'!F11+'8.20 sz. mell(tám.fin)'!F11+'8.21 sz. mell(államadó)'!F11+'8.22 sz. mell(önk.nem sorol)'!F11+'8.23 sz. mell(szabadidő)'!F11+'8.24 sz. mell(Vészhelyzet)'!F11+'8.25 sz. mell(Közterület fennt)'!F11</f>
        <v>38241253</v>
      </c>
      <c r="G11" s="591">
        <f>'8.1 sz. mell(múzeum)'!G11+'8.2 sz. mell(könyvtár)'!G11+'8.3 sz. mell(könyvtári áll.)'!G11+'8.4 sz. mell(védőnő)'!G11+'8.5 sz. mell (háziorv.)'!G11+'8.6 sz. mell (isk.étk)'!G11+'8.7 sz. mell(iskola)'!G11+'8.8 sz. mell(szolidarit)'!G11+'8.9 sz. mell(köztemető)'!G11+'8.10 sz. mell(önk.v.)'!G11+'8.11 sz. mell(közp.költs.)'!G11+'8.12 sz. mell(utak)'!G11+'8.13 sz. mell(közvil)'!G11+'8.14 sz. mell(város és község)'!G11+'8.15 sz. mell(fogorvos)'!G11+'8.16 sz. mell(közművelődés)'!G11+'8.17 sz. mell(szoc.tám)'!G11+'8.18 sz. mell(szünid.étk.)'!G11+'8.... sz. mell'!G11+'8.19 sz. mell(önk.jogalk)'!G11+'8.20 sz. mell(tám.fin)'!G11+'8.21 sz. mell(államadó)'!G11+'8.22 sz. mell(önk.nem sorol)'!G11+'8.23 sz. mell(szabadidő)'!G11+'8.24 sz. mell(Vészhelyzet)'!G11+'8.25 sz. mell(Közterület fennt)'!G11</f>
        <v>38241253</v>
      </c>
    </row>
    <row r="12" spans="1:8" s="47" customFormat="1" ht="12" customHeight="1" x14ac:dyDescent="0.2">
      <c r="A12" s="581" t="s">
        <v>91</v>
      </c>
      <c r="B12" s="602" t="s">
        <v>194</v>
      </c>
      <c r="C12" s="399">
        <f>'8.1 sz. mell(múzeum)'!C12+'8.2 sz. mell(könyvtár)'!C12+'8.3 sz. mell(könyvtári áll.)'!C12+'8.4 sz. mell(védőnő)'!C12+'8.5 sz. mell (háziorv.)'!C12+'8.6 sz. mell (isk.étk)'!C12+'8.7 sz. mell(iskola)'!C12+'8.8 sz. mell(szolidarit)'!C12+'8.9 sz. mell(köztemető)'!C12+'8.10 sz. mell(önk.v.)'!C12+'8.11 sz. mell(közp.költs.)'!C12+'8.12 sz. mell(utak)'!C12+'8.13 sz. mell(közvil)'!C12+'8.14 sz. mell(város és község)'!C12+'8.15 sz. mell(fogorvos)'!C12+'8.16 sz. mell(közművelődés)'!C12+'8.17 sz. mell(szoc.tám)'!C12+'8.18 sz. mell(szünid.étk.)'!C12+'8.... sz. mell'!C12+'8.19 sz. mell(önk.jogalk)'!C12+'8.20 sz. mell(tám.fin)'!C12+'8.21 sz. mell(államadó)'!C12+'8.22 sz. mell(önk.nem sorol)'!C12+'8.23 sz. mell(szabadidő)'!C12+'8.24 sz. mell(Vészhelyzet)'!C12+'8.25 sz. mell(Közterület fennt)'!C12</f>
        <v>5883453</v>
      </c>
      <c r="D12" s="399">
        <f>'8.1 sz. mell(múzeum)'!D12+'8.2 sz. mell(könyvtár)'!D12+'8.3 sz. mell(könyvtári áll.)'!D12+'8.4 sz. mell(védőnő)'!D12+'8.5 sz. mell (háziorv.)'!D12+'8.6 sz. mell (isk.étk)'!D12+'8.7 sz. mell(iskola)'!D12+'8.8 sz. mell(szolidarit)'!D12+'8.9 sz. mell(köztemető)'!D12+'8.10 sz. mell(önk.v.)'!D12+'8.11 sz. mell(közp.költs.)'!D12+'8.12 sz. mell(utak)'!D12+'8.13 sz. mell(közvil)'!D12+'8.14 sz. mell(város és község)'!D12+'8.15 sz. mell(fogorvos)'!D12+'8.16 sz. mell(közművelődés)'!D12+'8.17 sz. mell(szoc.tám)'!D12+'8.18 sz. mell(szünid.étk.)'!D12+'8.... sz. mell'!D12+'8.19 sz. mell(önk.jogalk)'!D12+'8.20 sz. mell(tám.fin)'!D12+'8.21 sz. mell(államadó)'!D12+'8.22 sz. mell(önk.nem sorol)'!D12+'8.23 sz. mell(szabadidő)'!D12+'8.24 sz. mell(Vészhelyzet)'!D12+'8.25 sz. mell(Közterület fennt)'!D12</f>
        <v>6155251</v>
      </c>
      <c r="E12" s="591">
        <f>'8.1 sz. mell(múzeum)'!E12+'8.2 sz. mell(könyvtár)'!E12+'8.3 sz. mell(könyvtári áll.)'!E12+'8.4 sz. mell(védőnő)'!E12+'8.5 sz. mell (háziorv.)'!E12+'8.6 sz. mell (isk.étk)'!E12+'8.7 sz. mell(iskola)'!E12+'8.8 sz. mell(szolidarit)'!E12+'8.9 sz. mell(köztemető)'!E12+'8.10 sz. mell(önk.v.)'!E12+'8.11 sz. mell(közp.költs.)'!E12+'8.12 sz. mell(utak)'!E12+'8.13 sz. mell(közvil)'!E12+'8.14 sz. mell(város és község)'!E12+'8.15 sz. mell(fogorvos)'!E12+'8.16 sz. mell(közművelődés)'!E12+'8.17 sz. mell(szoc.tám)'!E12+'8.18 sz. mell(szünid.étk.)'!E12+'8.... sz. mell'!E12+'8.19 sz. mell(önk.jogalk)'!E12+'8.20 sz. mell(tám.fin)'!E12+'8.21 sz. mell(államadó)'!E12+'8.22 sz. mell(önk.nem sorol)'!E12+'8.23 sz. mell(szabadidő)'!E12+'8.24 sz. mell(Vészhelyzet)'!E12+'8.25 sz. mell(Közterület fennt)'!E12</f>
        <v>7706769</v>
      </c>
      <c r="F12" s="591">
        <f>'8.1 sz. mell(múzeum)'!F12+'8.2 sz. mell(könyvtár)'!F12+'8.3 sz. mell(könyvtári áll.)'!F12+'8.4 sz. mell(védőnő)'!F12+'8.5 sz. mell (háziorv.)'!F12+'8.6 sz. mell (isk.étk)'!F12+'8.7 sz. mell(iskola)'!F12+'8.8 sz. mell(szolidarit)'!F12+'8.9 sz. mell(köztemető)'!F12+'8.10 sz. mell(önk.v.)'!F12+'8.11 sz. mell(közp.költs.)'!F12+'8.12 sz. mell(utak)'!F12+'8.13 sz. mell(közvil)'!F12+'8.14 sz. mell(város és község)'!F12+'8.15 sz. mell(fogorvos)'!F12+'8.16 sz. mell(közművelődés)'!F12+'8.17 sz. mell(szoc.tám)'!F12+'8.18 sz. mell(szünid.étk.)'!F12+'8.... sz. mell'!F12+'8.19 sz. mell(önk.jogalk)'!F12+'8.20 sz. mell(tám.fin)'!F12+'8.21 sz. mell(államadó)'!F12+'8.22 sz. mell(önk.nem sorol)'!F12+'8.23 sz. mell(szabadidő)'!F12+'8.24 sz. mell(Vészhelyzet)'!F12+'8.25 sz. mell(Közterület fennt)'!F12</f>
        <v>8448591</v>
      </c>
      <c r="G12" s="591">
        <f>'8.1 sz. mell(múzeum)'!G12+'8.2 sz. mell(könyvtár)'!G12+'8.3 sz. mell(könyvtári áll.)'!G12+'8.4 sz. mell(védőnő)'!G12+'8.5 sz. mell (háziorv.)'!G12+'8.6 sz. mell (isk.étk)'!G12+'8.7 sz. mell(iskola)'!G12+'8.8 sz. mell(szolidarit)'!G12+'8.9 sz. mell(köztemető)'!G12+'8.10 sz. mell(önk.v.)'!G12+'8.11 sz. mell(közp.költs.)'!G12+'8.12 sz. mell(utak)'!G12+'8.13 sz. mell(közvil)'!G12+'8.14 sz. mell(város és község)'!G12+'8.15 sz. mell(fogorvos)'!G12+'8.16 sz. mell(közművelődés)'!G12+'8.17 sz. mell(szoc.tám)'!G12+'8.18 sz. mell(szünid.étk.)'!G12+'8.... sz. mell'!G12+'8.19 sz. mell(önk.jogalk)'!G12+'8.20 sz. mell(tám.fin)'!G12+'8.21 sz. mell(államadó)'!G12+'8.22 sz. mell(önk.nem sorol)'!G12+'8.23 sz. mell(szabadidő)'!G12+'8.24 sz. mell(Vészhelyzet)'!G12+'8.25 sz. mell(Közterület fennt)'!G12</f>
        <v>8448591</v>
      </c>
    </row>
    <row r="13" spans="1:8" s="47" customFormat="1" ht="12" customHeight="1" x14ac:dyDescent="0.2">
      <c r="A13" s="581" t="s">
        <v>114</v>
      </c>
      <c r="B13" s="602" t="s">
        <v>443</v>
      </c>
      <c r="C13" s="399">
        <f>'8.1 sz. mell(múzeum)'!C13+'8.2 sz. mell(könyvtár)'!C13+'8.3 sz. mell(könyvtári áll.)'!C13+'8.4 sz. mell(védőnő)'!C13+'8.5 sz. mell (háziorv.)'!C13+'8.6 sz. mell (isk.étk)'!C13+'8.7 sz. mell(iskola)'!C13+'8.8 sz. mell(szolidarit)'!C13+'8.9 sz. mell(köztemető)'!C13+'8.10 sz. mell(önk.v.)'!C13+'8.11 sz. mell(közp.költs.)'!C13+'8.12 sz. mell(utak)'!C13+'8.13 sz. mell(közvil)'!C13+'8.14 sz. mell(város és község)'!C13+'8.15 sz. mell(fogorvos)'!C13+'8.16 sz. mell(közművelődés)'!C13+'8.17 sz. mell(szoc.tám)'!C13+'8.18 sz. mell(szünid.étk.)'!C13+'8.... sz. mell'!C13+'8.19 sz. mell(önk.jogalk)'!C13+'8.20 sz. mell(tám.fin)'!C13+'8.21 sz. mell(államadó)'!C13+'8.22 sz. mell(önk.nem sorol)'!C13+'8.23 sz. mell(szabadidő)'!C13+'8.24 sz. mell(Vészhelyzet)'!C13+'8.25 sz. mell(Közterület fennt)'!C13</f>
        <v>0</v>
      </c>
      <c r="D13" s="399">
        <f>'8.1 sz. mell(múzeum)'!D13+'8.2 sz. mell(könyvtár)'!D13+'8.3 sz. mell(könyvtári áll.)'!D13+'8.4 sz. mell(védőnő)'!D13+'8.5 sz. mell (háziorv.)'!D13+'8.6 sz. mell (isk.étk)'!D13+'8.7 sz. mell(iskola)'!D13+'8.8 sz. mell(szolidarit)'!D13+'8.9 sz. mell(köztemető)'!D13+'8.10 sz. mell(önk.v.)'!D13+'8.11 sz. mell(közp.költs.)'!D13+'8.12 sz. mell(utak)'!D13+'8.13 sz. mell(közvil)'!D13+'8.14 sz. mell(város és község)'!D13+'8.15 sz. mell(fogorvos)'!D13+'8.16 sz. mell(közművelődés)'!D13+'8.17 sz. mell(szoc.tám)'!D13+'8.18 sz. mell(szünid.étk.)'!D13+'8.... sz. mell'!D13+'8.19 sz. mell(önk.jogalk)'!D13+'8.20 sz. mell(tám.fin)'!D13+'8.21 sz. mell(államadó)'!D13+'8.22 sz. mell(önk.nem sorol)'!D13+'8.23 sz. mell(szabadidő)'!D13+'8.24 sz. mell(Vészhelyzet)'!D13+'8.25 sz. mell(Közterület fennt)'!D13</f>
        <v>0</v>
      </c>
      <c r="E13" s="591">
        <f>'8.1 sz. mell(múzeum)'!E13+'8.2 sz. mell(könyvtár)'!E13+'8.3 sz. mell(könyvtári áll.)'!E13+'8.4 sz. mell(védőnő)'!E13+'8.5 sz. mell (háziorv.)'!E13+'8.6 sz. mell (isk.étk)'!E13+'8.7 sz. mell(iskola)'!E13+'8.8 sz. mell(szolidarit)'!E13+'8.9 sz. mell(köztemető)'!E13+'8.10 sz. mell(önk.v.)'!E13+'8.11 sz. mell(közp.költs.)'!E13+'8.12 sz. mell(utak)'!E13+'8.13 sz. mell(közvil)'!E13+'8.14 sz. mell(város és község)'!E13+'8.15 sz. mell(fogorvos)'!E13+'8.16 sz. mell(közművelődés)'!E13+'8.17 sz. mell(szoc.tám)'!E13+'8.18 sz. mell(szünid.étk.)'!E13+'8.... sz. mell'!E13+'8.19 sz. mell(önk.jogalk)'!E13+'8.20 sz. mell(tám.fin)'!E13+'8.21 sz. mell(államadó)'!E13+'8.22 sz. mell(önk.nem sorol)'!E13+'8.23 sz. mell(szabadidő)'!E13+'8.24 sz. mell(Vészhelyzet)'!E13+'8.25 sz. mell(Közterület fennt)'!E13</f>
        <v>0</v>
      </c>
      <c r="F13" s="591">
        <f>'8.1 sz. mell(múzeum)'!F13+'8.2 sz. mell(könyvtár)'!F13+'8.3 sz. mell(könyvtári áll.)'!F13+'8.4 sz. mell(védőnő)'!F13+'8.5 sz. mell (háziorv.)'!F13+'8.6 sz. mell (isk.étk)'!F13+'8.7 sz. mell(iskola)'!F13+'8.8 sz. mell(szolidarit)'!F13+'8.9 sz. mell(köztemető)'!F13+'8.10 sz. mell(önk.v.)'!F13+'8.11 sz. mell(közp.költs.)'!F13+'8.12 sz. mell(utak)'!F13+'8.13 sz. mell(közvil)'!F13+'8.14 sz. mell(város és község)'!F13+'8.15 sz. mell(fogorvos)'!F13+'8.16 sz. mell(közművelődés)'!F13+'8.17 sz. mell(szoc.tám)'!F13+'8.18 sz. mell(szünid.étk.)'!F13+'8.... sz. mell'!F13+'8.19 sz. mell(önk.jogalk)'!F13+'8.20 sz. mell(tám.fin)'!F13+'8.21 sz. mell(államadó)'!F13+'8.22 sz. mell(önk.nem sorol)'!F13+'8.23 sz. mell(szabadidő)'!F13+'8.24 sz. mell(Vészhelyzet)'!F13+'8.25 sz. mell(Közterület fennt)'!F13</f>
        <v>0</v>
      </c>
      <c r="G13" s="591">
        <f>'8.1 sz. mell(múzeum)'!G13+'8.2 sz. mell(könyvtár)'!G13+'8.3 sz. mell(könyvtári áll.)'!G13+'8.4 sz. mell(védőnő)'!G13+'8.5 sz. mell (háziorv.)'!G13+'8.6 sz. mell (isk.étk)'!G13+'8.7 sz. mell(iskola)'!G13+'8.8 sz. mell(szolidarit)'!G13+'8.9 sz. mell(köztemető)'!G13+'8.10 sz. mell(önk.v.)'!G13+'8.11 sz. mell(közp.költs.)'!G13+'8.12 sz. mell(utak)'!G13+'8.13 sz. mell(közvil)'!G13+'8.14 sz. mell(város és község)'!G13+'8.15 sz. mell(fogorvos)'!G13+'8.16 sz. mell(közművelődés)'!G13+'8.17 sz. mell(szoc.tám)'!G13+'8.18 sz. mell(szünid.étk.)'!G13+'8.... sz. mell'!G13+'8.19 sz. mell(önk.jogalk)'!G13+'8.20 sz. mell(tám.fin)'!G13+'8.21 sz. mell(államadó)'!G13+'8.22 sz. mell(önk.nem sorol)'!G13+'8.23 sz. mell(szabadidő)'!G13+'8.24 sz. mell(Vészhelyzet)'!G13+'8.25 sz. mell(Közterület fennt)'!G13</f>
        <v>0</v>
      </c>
    </row>
    <row r="14" spans="1:8" s="46" customFormat="1" ht="12" customHeight="1" thickBot="1" x14ac:dyDescent="0.25">
      <c r="A14" s="582" t="s">
        <v>92</v>
      </c>
      <c r="B14" s="603" t="s">
        <v>371</v>
      </c>
      <c r="C14" s="407">
        <f>'8.1 sz. mell(múzeum)'!C14+'8.2 sz. mell(könyvtár)'!C14+'8.3 sz. mell(könyvtári áll.)'!C14+'8.4 sz. mell(védőnő)'!C14+'8.5 sz. mell (háziorv.)'!C14+'8.6 sz. mell (isk.étk)'!C14+'8.7 sz. mell(iskola)'!C14+'8.8 sz. mell(szolidarit)'!C14+'8.9 sz. mell(köztemető)'!C14+'8.10 sz. mell(önk.v.)'!C14+'8.11 sz. mell(közp.költs.)'!C14+'8.12 sz. mell(utak)'!C14+'8.13 sz. mell(közvil)'!C14+'8.14 sz. mell(város és község)'!C14+'8.15 sz. mell(fogorvos)'!C14+'8.16 sz. mell(közművelődés)'!C14+'8.17 sz. mell(szoc.tám)'!C14+'8.18 sz. mell(szünid.étk.)'!C14+'8.... sz. mell'!C14+'8.19 sz. mell(önk.jogalk)'!C14+'8.20 sz. mell(tám.fin)'!C14+'8.21 sz. mell(államadó)'!C14+'8.22 sz. mell(önk.nem sorol)'!C14+'8.23 sz. mell(szabadidő)'!C14+'8.24 sz. mell(Vészhelyzet)'!C14+'8.25 sz. mell(Közterület fennt)'!C14</f>
        <v>0</v>
      </c>
      <c r="D14" s="407">
        <f>'8.1 sz. mell(múzeum)'!D14+'8.2 sz. mell(könyvtár)'!D14+'8.3 sz. mell(könyvtári áll.)'!D14+'8.4 sz. mell(védőnő)'!D14+'8.5 sz. mell (háziorv.)'!D14+'8.6 sz. mell (isk.étk)'!D14+'8.7 sz. mell(iskola)'!D14+'8.8 sz. mell(szolidarit)'!D14+'8.9 sz. mell(köztemető)'!D14+'8.10 sz. mell(önk.v.)'!D14+'8.11 sz. mell(közp.költs.)'!D14+'8.12 sz. mell(utak)'!D14+'8.13 sz. mell(közvil)'!D14+'8.14 sz. mell(város és község)'!D14+'8.15 sz. mell(fogorvos)'!D14+'8.16 sz. mell(közművelődés)'!D14+'8.17 sz. mell(szoc.tám)'!D14+'8.18 sz. mell(szünid.étk.)'!D14+'8.... sz. mell'!D14+'8.19 sz. mell(önk.jogalk)'!D14+'8.20 sz. mell(tám.fin)'!D14+'8.21 sz. mell(államadó)'!D14+'8.22 sz. mell(önk.nem sorol)'!D14+'8.23 sz. mell(szabadidő)'!D14+'8.24 sz. mell(Vészhelyzet)'!D14+'8.25 sz. mell(Közterület fennt)'!D14</f>
        <v>0</v>
      </c>
      <c r="E14" s="592">
        <f>'8.1 sz. mell(múzeum)'!E14+'8.2 sz. mell(könyvtár)'!E14+'8.3 sz. mell(könyvtári áll.)'!E14+'8.4 sz. mell(védőnő)'!E14+'8.5 sz. mell (háziorv.)'!E14+'8.6 sz. mell (isk.étk)'!E14+'8.7 sz. mell(iskola)'!E14+'8.8 sz. mell(szolidarit)'!E14+'8.9 sz. mell(köztemető)'!E14+'8.10 sz. mell(önk.v.)'!E14+'8.11 sz. mell(közp.költs.)'!E14+'8.12 sz. mell(utak)'!E14+'8.13 sz. mell(közvil)'!E14+'8.14 sz. mell(város és község)'!E14+'8.15 sz. mell(fogorvos)'!E14+'8.16 sz. mell(közművelődés)'!E14+'8.17 sz. mell(szoc.tám)'!E14+'8.18 sz. mell(szünid.étk.)'!E14+'8.... sz. mell'!E14+'8.19 sz. mell(önk.jogalk)'!E14+'8.20 sz. mell(tám.fin)'!E14+'8.21 sz. mell(államadó)'!E14+'8.22 sz. mell(önk.nem sorol)'!E14+'8.23 sz. mell(szabadidő)'!E14+'8.24 sz. mell(Vészhelyzet)'!E14+'8.25 sz. mell(Közterület fennt)'!E14</f>
        <v>0</v>
      </c>
      <c r="F14" s="592">
        <f>'8.1 sz. mell(múzeum)'!F14+'8.2 sz. mell(könyvtár)'!F14+'8.3 sz. mell(könyvtári áll.)'!F14+'8.4 sz. mell(védőnő)'!F14+'8.5 sz. mell (háziorv.)'!F14+'8.6 sz. mell (isk.étk)'!F14+'8.7 sz. mell(iskola)'!F14+'8.8 sz. mell(szolidarit)'!F14+'8.9 sz. mell(köztemető)'!F14+'8.10 sz. mell(önk.v.)'!F14+'8.11 sz. mell(közp.költs.)'!F14+'8.12 sz. mell(utak)'!F14+'8.13 sz. mell(közvil)'!F14+'8.14 sz. mell(város és község)'!F14+'8.15 sz. mell(fogorvos)'!F14+'8.16 sz. mell(közművelődés)'!F14+'8.17 sz. mell(szoc.tám)'!F14+'8.18 sz. mell(szünid.étk.)'!F14+'8.... sz. mell'!F14+'8.19 sz. mell(önk.jogalk)'!F14+'8.20 sz. mell(tám.fin)'!F14+'8.21 sz. mell(államadó)'!F14+'8.22 sz. mell(önk.nem sorol)'!F14+'8.23 sz. mell(szabadidő)'!F14+'8.24 sz. mell(Vészhelyzet)'!F14+'8.25 sz. mell(Közterület fennt)'!F14</f>
        <v>0</v>
      </c>
      <c r="G14" s="592">
        <f>'8.1 sz. mell(múzeum)'!G14+'8.2 sz. mell(könyvtár)'!G14+'8.3 sz. mell(könyvtári áll.)'!G14+'8.4 sz. mell(védőnő)'!G14+'8.5 sz. mell (háziorv.)'!G14+'8.6 sz. mell (isk.étk)'!G14+'8.7 sz. mell(iskola)'!G14+'8.8 sz. mell(szolidarit)'!G14+'8.9 sz. mell(köztemető)'!G14+'8.10 sz. mell(önk.v.)'!G14+'8.11 sz. mell(közp.költs.)'!G14+'8.12 sz. mell(utak)'!G14+'8.13 sz. mell(közvil)'!G14+'8.14 sz. mell(város és község)'!G14+'8.15 sz. mell(fogorvos)'!G14+'8.16 sz. mell(közművelődés)'!G14+'8.17 sz. mell(szoc.tám)'!G14+'8.18 sz. mell(szünid.étk.)'!G14+'8.... sz. mell'!G14+'8.19 sz. mell(önk.jogalk)'!G14+'8.20 sz. mell(tám.fin)'!G14+'8.21 sz. mell(államadó)'!G14+'8.22 sz. mell(önk.nem sorol)'!G14+'8.23 sz. mell(szabadidő)'!G14+'8.24 sz. mell(Vészhelyzet)'!G14+'8.25 sz. mell(Közterület fennt)'!G14</f>
        <v>0</v>
      </c>
    </row>
    <row r="15" spans="1:8" s="46" customFormat="1" ht="12" customHeight="1" thickBot="1" x14ac:dyDescent="0.25">
      <c r="A15" s="22" t="s">
        <v>14</v>
      </c>
      <c r="B15" s="604" t="s">
        <v>195</v>
      </c>
      <c r="C15" s="406">
        <f>'8.1 sz. mell(múzeum)'!C15+'8.2 sz. mell(könyvtár)'!C15+'8.3 sz. mell(könyvtári áll.)'!C15+'8.4 sz. mell(védőnő)'!C15+'8.5 sz. mell (háziorv.)'!C15+'8.6 sz. mell (isk.étk)'!C15+'8.7 sz. mell(iskola)'!C15+'8.8 sz. mell(szolidarit)'!C15+'8.9 sz. mell(köztemető)'!C15+'8.10 sz. mell(önk.v.)'!C15+'8.11 sz. mell(közp.költs.)'!C15+'8.12 sz. mell(utak)'!C15+'8.13 sz. mell(közvil)'!C15+'8.14 sz. mell(város és község)'!C15+'8.15 sz. mell(fogorvos)'!C15+'8.16 sz. mell(közművelődés)'!C15+'8.17 sz. mell(szoc.tám)'!C15+'8.18 sz. mell(szünid.étk.)'!C15+'8.... sz. mell'!C15+'8.19 sz. mell(önk.jogalk)'!C15+'8.20 sz. mell(tám.fin)'!C15+'8.21 sz. mell(államadó)'!C15+'8.22 sz. mell(önk.nem sorol)'!C15+'8.23 sz. mell(szabadidő)'!C15+'8.24 sz. mell(Vészhelyzet)'!C15+'8.25 sz. mell(Közterület fennt)'!C15</f>
        <v>11343600</v>
      </c>
      <c r="D15" s="406">
        <f>'8.1 sz. mell(múzeum)'!D15+'8.2 sz. mell(könyvtár)'!D15+'8.3 sz. mell(könyvtári áll.)'!D15+'8.4 sz. mell(védőnő)'!D15+'8.5 sz. mell (háziorv.)'!D15+'8.6 sz. mell (isk.étk)'!D15+'8.7 sz. mell(iskola)'!D15+'8.8 sz. mell(szolidarit)'!D15+'8.9 sz. mell(köztemető)'!D15+'8.10 sz. mell(önk.v.)'!D15+'8.11 sz. mell(közp.költs.)'!D15+'8.12 sz. mell(utak)'!D15+'8.13 sz. mell(közvil)'!D15+'8.14 sz. mell(város és község)'!D15+'8.15 sz. mell(fogorvos)'!D15+'8.16 sz. mell(közművelődés)'!D15+'8.17 sz. mell(szoc.tám)'!D15+'8.18 sz. mell(szünid.étk.)'!D15+'8.... sz. mell'!D15+'8.19 sz. mell(önk.jogalk)'!D15+'8.20 sz. mell(tám.fin)'!D15+'8.21 sz. mell(államadó)'!D15+'8.22 sz. mell(önk.nem sorol)'!D15+'8.23 sz. mell(szabadidő)'!D15+'8.24 sz. mell(Vészhelyzet)'!D15+'8.25 sz. mell(Közterület fennt)'!D15</f>
        <v>11343600</v>
      </c>
      <c r="E15" s="479">
        <f>'8.1 sz. mell(múzeum)'!E15+'8.2 sz. mell(könyvtár)'!E15+'8.3 sz. mell(könyvtári áll.)'!E15+'8.4 sz. mell(védőnő)'!E15+'8.5 sz. mell (háziorv.)'!E15+'8.6 sz. mell (isk.étk)'!E15+'8.7 sz. mell(iskola)'!E15+'8.8 sz. mell(szolidarit)'!E15+'8.9 sz. mell(köztemető)'!E15+'8.10 sz. mell(önk.v.)'!E15+'8.11 sz. mell(közp.költs.)'!E15+'8.12 sz. mell(utak)'!E15+'8.13 sz. mell(közvil)'!E15+'8.14 sz. mell(város és község)'!E15+'8.15 sz. mell(fogorvos)'!E15+'8.16 sz. mell(közművelődés)'!E15+'8.17 sz. mell(szoc.tám)'!E15+'8.18 sz. mell(szünid.étk.)'!E15+'8.... sz. mell'!E15+'8.19 sz. mell(önk.jogalk)'!E15+'8.20 sz. mell(tám.fin)'!E15+'8.21 sz. mell(államadó)'!E15+'8.22 sz. mell(önk.nem sorol)'!E15+'8.23 sz. mell(szabadidő)'!E15+'8.24 sz. mell(Vészhelyzet)'!E15+'8.25 sz. mell(Közterület fennt)'!E15</f>
        <v>11343600</v>
      </c>
      <c r="F15" s="479">
        <f>'8.1 sz. mell(múzeum)'!F15+'8.2 sz. mell(könyvtár)'!F15+'8.3 sz. mell(könyvtári áll.)'!F15+'8.4 sz. mell(védőnő)'!F15+'8.5 sz. mell (háziorv.)'!F15+'8.6 sz. mell (isk.étk)'!F15+'8.7 sz. mell(iskola)'!F15+'8.8 sz. mell(szolidarit)'!F15+'8.9 sz. mell(köztemető)'!F15+'8.10 sz. mell(önk.v.)'!F15+'8.11 sz. mell(közp.költs.)'!F15+'8.12 sz. mell(utak)'!F15+'8.13 sz. mell(közvil)'!F15+'8.14 sz. mell(város és község)'!F15+'8.15 sz. mell(fogorvos)'!F15+'8.16 sz. mell(közművelődés)'!F15+'8.17 sz. mell(szoc.tám)'!F15+'8.18 sz. mell(szünid.étk.)'!F15+'8.... sz. mell'!F15+'8.19 sz. mell(önk.jogalk)'!F15+'8.20 sz. mell(tám.fin)'!F15+'8.21 sz. mell(államadó)'!F15+'8.22 sz. mell(önk.nem sorol)'!F15+'8.23 sz. mell(szabadidő)'!F15+'8.24 sz. mell(Vészhelyzet)'!F15+'8.25 sz. mell(Közterület fennt)'!F15</f>
        <v>13039000</v>
      </c>
      <c r="G15" s="479">
        <f>'8.1 sz. mell(múzeum)'!G15+'8.2 sz. mell(könyvtár)'!G15+'8.3 sz. mell(könyvtári áll.)'!G15+'8.4 sz. mell(védőnő)'!G15+'8.5 sz. mell (háziorv.)'!G15+'8.6 sz. mell (isk.étk)'!G15+'8.7 sz. mell(iskola)'!G15+'8.8 sz. mell(szolidarit)'!G15+'8.9 sz. mell(köztemető)'!G15+'8.10 sz. mell(önk.v.)'!G15+'8.11 sz. mell(közp.költs.)'!G15+'8.12 sz. mell(utak)'!G15+'8.13 sz. mell(közvil)'!G15+'8.14 sz. mell(város és község)'!G15+'8.15 sz. mell(fogorvos)'!G15+'8.16 sz. mell(közművelődés)'!G15+'8.17 sz. mell(szoc.tám)'!G15+'8.18 sz. mell(szünid.étk.)'!G15+'8.... sz. mell'!G15+'8.19 sz. mell(önk.jogalk)'!G15+'8.20 sz. mell(tám.fin)'!G15+'8.21 sz. mell(államadó)'!G15+'8.22 sz. mell(önk.nem sorol)'!G15+'8.23 sz. mell(szabadidő)'!G15+'8.24 sz. mell(Vészhelyzet)'!G15+'8.25 sz. mell(Közterület fennt)'!G15</f>
        <v>13039000</v>
      </c>
    </row>
    <row r="16" spans="1:8" s="46" customFormat="1" ht="12" customHeight="1" x14ac:dyDescent="0.2">
      <c r="A16" s="580" t="s">
        <v>94</v>
      </c>
      <c r="B16" s="601" t="s">
        <v>196</v>
      </c>
      <c r="C16" s="405">
        <f>'8.1 sz. mell(múzeum)'!C16+'8.2 sz. mell(könyvtár)'!C16+'8.3 sz. mell(könyvtári áll.)'!C16+'8.4 sz. mell(védőnő)'!C16+'8.5 sz. mell (háziorv.)'!C16+'8.6 sz. mell (isk.étk)'!C16+'8.7 sz. mell(iskola)'!C16+'8.8 sz. mell(szolidarit)'!C16+'8.9 sz. mell(köztemető)'!C16+'8.10 sz. mell(önk.v.)'!C16+'8.11 sz. mell(közp.költs.)'!C16+'8.12 sz. mell(utak)'!C16+'8.13 sz. mell(közvil)'!C16+'8.14 sz. mell(város és község)'!C16+'8.15 sz. mell(fogorvos)'!C16+'8.16 sz. mell(közművelődés)'!C16+'8.17 sz. mell(szoc.tám)'!C16+'8.18 sz. mell(szünid.étk.)'!C16+'8.... sz. mell'!C16+'8.19 sz. mell(önk.jogalk)'!C16+'8.20 sz. mell(tám.fin)'!C16+'8.21 sz. mell(államadó)'!C16+'8.22 sz. mell(önk.nem sorol)'!C16+'8.23 sz. mell(szabadidő)'!C16+'8.24 sz. mell(Vészhelyzet)'!C16+'8.25 sz. mell(Közterület fennt)'!C16</f>
        <v>0</v>
      </c>
      <c r="D16" s="405">
        <f>'8.1 sz. mell(múzeum)'!D16+'8.2 sz. mell(könyvtár)'!D16+'8.3 sz. mell(könyvtári áll.)'!D16+'8.4 sz. mell(védőnő)'!D16+'8.5 sz. mell (háziorv.)'!D16+'8.6 sz. mell (isk.étk)'!D16+'8.7 sz. mell(iskola)'!D16+'8.8 sz. mell(szolidarit)'!D16+'8.9 sz. mell(köztemető)'!D16+'8.10 sz. mell(önk.v.)'!D16+'8.11 sz. mell(közp.költs.)'!D16+'8.12 sz. mell(utak)'!D16+'8.13 sz. mell(közvil)'!D16+'8.14 sz. mell(város és község)'!D16+'8.15 sz. mell(fogorvos)'!D16+'8.16 sz. mell(közművelődés)'!D16+'8.17 sz. mell(szoc.tám)'!D16+'8.18 sz. mell(szünid.étk.)'!D16+'8.... sz. mell'!D16+'8.19 sz. mell(önk.jogalk)'!D16+'8.20 sz. mell(tám.fin)'!D16+'8.21 sz. mell(államadó)'!D16+'8.22 sz. mell(önk.nem sorol)'!D16+'8.23 sz. mell(szabadidő)'!D16+'8.24 sz. mell(Vészhelyzet)'!D16+'8.25 sz. mell(Közterület fennt)'!D16</f>
        <v>0</v>
      </c>
      <c r="E16" s="590">
        <f>'8.1 sz. mell(múzeum)'!E16+'8.2 sz. mell(könyvtár)'!E16+'8.3 sz. mell(könyvtári áll.)'!E16+'8.4 sz. mell(védőnő)'!E16+'8.5 sz. mell (háziorv.)'!E16+'8.6 sz. mell (isk.étk)'!E16+'8.7 sz. mell(iskola)'!E16+'8.8 sz. mell(szolidarit)'!E16+'8.9 sz. mell(köztemető)'!E16+'8.10 sz. mell(önk.v.)'!E16+'8.11 sz. mell(közp.költs.)'!E16+'8.12 sz. mell(utak)'!E16+'8.13 sz. mell(közvil)'!E16+'8.14 sz. mell(város és község)'!E16+'8.15 sz. mell(fogorvos)'!E16+'8.16 sz. mell(közművelődés)'!E16+'8.17 sz. mell(szoc.tám)'!E16+'8.18 sz. mell(szünid.étk.)'!E16+'8.... sz. mell'!E16+'8.19 sz. mell(önk.jogalk)'!E16+'8.20 sz. mell(tám.fin)'!E16+'8.21 sz. mell(államadó)'!E16+'8.22 sz. mell(önk.nem sorol)'!E16+'8.23 sz. mell(szabadidő)'!E16+'8.24 sz. mell(Vészhelyzet)'!E16+'8.25 sz. mell(Közterület fennt)'!E16</f>
        <v>0</v>
      </c>
      <c r="F16" s="590">
        <f>'8.1 sz. mell(múzeum)'!F16+'8.2 sz. mell(könyvtár)'!F16+'8.3 sz. mell(könyvtári áll.)'!F16+'8.4 sz. mell(védőnő)'!F16+'8.5 sz. mell (háziorv.)'!F16+'8.6 sz. mell (isk.étk)'!F16+'8.7 sz. mell(iskola)'!F16+'8.8 sz. mell(szolidarit)'!F16+'8.9 sz. mell(köztemető)'!F16+'8.10 sz. mell(önk.v.)'!F16+'8.11 sz. mell(közp.költs.)'!F16+'8.12 sz. mell(utak)'!F16+'8.13 sz. mell(közvil)'!F16+'8.14 sz. mell(város és község)'!F16+'8.15 sz. mell(fogorvos)'!F16+'8.16 sz. mell(közművelődés)'!F16+'8.17 sz. mell(szoc.tám)'!F16+'8.18 sz. mell(szünid.étk.)'!F16+'8.... sz. mell'!F16+'8.19 sz. mell(önk.jogalk)'!F16+'8.20 sz. mell(tám.fin)'!F16+'8.21 sz. mell(államadó)'!F16+'8.22 sz. mell(önk.nem sorol)'!F16+'8.23 sz. mell(szabadidő)'!F16+'8.24 sz. mell(Vészhelyzet)'!F16+'8.25 sz. mell(Közterület fennt)'!F16</f>
        <v>0</v>
      </c>
      <c r="G16" s="590">
        <f>'8.1 sz. mell(múzeum)'!G16+'8.2 sz. mell(könyvtár)'!G16+'8.3 sz. mell(könyvtári áll.)'!G16+'8.4 sz. mell(védőnő)'!G16+'8.5 sz. mell (háziorv.)'!G16+'8.6 sz. mell (isk.étk)'!G16+'8.7 sz. mell(iskola)'!G16+'8.8 sz. mell(szolidarit)'!G16+'8.9 sz. mell(köztemető)'!G16+'8.10 sz. mell(önk.v.)'!G16+'8.11 sz. mell(közp.költs.)'!G16+'8.12 sz. mell(utak)'!G16+'8.13 sz. mell(közvil)'!G16+'8.14 sz. mell(város és község)'!G16+'8.15 sz. mell(fogorvos)'!G16+'8.16 sz. mell(közművelődés)'!G16+'8.17 sz. mell(szoc.tám)'!G16+'8.18 sz. mell(szünid.étk.)'!G16+'8.... sz. mell'!G16+'8.19 sz. mell(önk.jogalk)'!G16+'8.20 sz. mell(tám.fin)'!G16+'8.21 sz. mell(államadó)'!G16+'8.22 sz. mell(önk.nem sorol)'!G16+'8.23 sz. mell(szabadidő)'!G16+'8.24 sz. mell(Vészhelyzet)'!G16+'8.25 sz. mell(Közterület fennt)'!G16</f>
        <v>0</v>
      </c>
    </row>
    <row r="17" spans="1:7" s="46" customFormat="1" ht="12" customHeight="1" x14ac:dyDescent="0.2">
      <c r="A17" s="581" t="s">
        <v>95</v>
      </c>
      <c r="B17" s="602" t="s">
        <v>197</v>
      </c>
      <c r="C17" s="399">
        <f>'8.1 sz. mell(múzeum)'!C17+'8.2 sz. mell(könyvtár)'!C17+'8.3 sz. mell(könyvtári áll.)'!C17+'8.4 sz. mell(védőnő)'!C17+'8.5 sz. mell (háziorv.)'!C17+'8.6 sz. mell (isk.étk)'!C17+'8.7 sz. mell(iskola)'!C17+'8.8 sz. mell(szolidarit)'!C17+'8.9 sz. mell(köztemető)'!C17+'8.10 sz. mell(önk.v.)'!C17+'8.11 sz. mell(közp.költs.)'!C17+'8.12 sz. mell(utak)'!C17+'8.13 sz. mell(közvil)'!C17+'8.14 sz. mell(város és község)'!C17+'8.15 sz. mell(fogorvos)'!C17+'8.16 sz. mell(közművelődés)'!C17+'8.17 sz. mell(szoc.tám)'!C17+'8.18 sz. mell(szünid.étk.)'!C17+'8.... sz. mell'!C17+'8.19 sz. mell(önk.jogalk)'!C17+'8.20 sz. mell(tám.fin)'!C17+'8.21 sz. mell(államadó)'!C17+'8.22 sz. mell(önk.nem sorol)'!C17+'8.23 sz. mell(szabadidő)'!C17+'8.24 sz. mell(Vészhelyzet)'!C17+'8.25 sz. mell(Közterület fennt)'!C17</f>
        <v>0</v>
      </c>
      <c r="D17" s="399">
        <f>'8.1 sz. mell(múzeum)'!D17+'8.2 sz. mell(könyvtár)'!D17+'8.3 sz. mell(könyvtári áll.)'!D17+'8.4 sz. mell(védőnő)'!D17+'8.5 sz. mell (háziorv.)'!D17+'8.6 sz. mell (isk.étk)'!D17+'8.7 sz. mell(iskola)'!D17+'8.8 sz. mell(szolidarit)'!D17+'8.9 sz. mell(köztemető)'!D17+'8.10 sz. mell(önk.v.)'!D17+'8.11 sz. mell(közp.költs.)'!D17+'8.12 sz. mell(utak)'!D17+'8.13 sz. mell(közvil)'!D17+'8.14 sz. mell(város és község)'!D17+'8.15 sz. mell(fogorvos)'!D17+'8.16 sz. mell(közművelődés)'!D17+'8.17 sz. mell(szoc.tám)'!D17+'8.18 sz. mell(szünid.étk.)'!D17+'8.... sz. mell'!D17+'8.19 sz. mell(önk.jogalk)'!D17+'8.20 sz. mell(tám.fin)'!D17+'8.21 sz. mell(államadó)'!D17+'8.22 sz. mell(önk.nem sorol)'!D17+'8.23 sz. mell(szabadidő)'!D17+'8.24 sz. mell(Vészhelyzet)'!D17+'8.25 sz. mell(Közterület fennt)'!D17</f>
        <v>0</v>
      </c>
      <c r="E17" s="591">
        <f>'8.1 sz. mell(múzeum)'!E17+'8.2 sz. mell(könyvtár)'!E17+'8.3 sz. mell(könyvtári áll.)'!E17+'8.4 sz. mell(védőnő)'!E17+'8.5 sz. mell (háziorv.)'!E17+'8.6 sz. mell (isk.étk)'!E17+'8.7 sz. mell(iskola)'!E17+'8.8 sz. mell(szolidarit)'!E17+'8.9 sz. mell(köztemető)'!E17+'8.10 sz. mell(önk.v.)'!E17+'8.11 sz. mell(közp.költs.)'!E17+'8.12 sz. mell(utak)'!E17+'8.13 sz. mell(közvil)'!E17+'8.14 sz. mell(város és község)'!E17+'8.15 sz. mell(fogorvos)'!E17+'8.16 sz. mell(közművelődés)'!E17+'8.17 sz. mell(szoc.tám)'!E17+'8.18 sz. mell(szünid.étk.)'!E17+'8.... sz. mell'!E17+'8.19 sz. mell(önk.jogalk)'!E17+'8.20 sz. mell(tám.fin)'!E17+'8.21 sz. mell(államadó)'!E17+'8.22 sz. mell(önk.nem sorol)'!E17+'8.23 sz. mell(szabadidő)'!E17+'8.24 sz. mell(Vészhelyzet)'!E17+'8.25 sz. mell(Közterület fennt)'!E17</f>
        <v>0</v>
      </c>
      <c r="F17" s="591">
        <f>'8.1 sz. mell(múzeum)'!F17+'8.2 sz. mell(könyvtár)'!F17+'8.3 sz. mell(könyvtári áll.)'!F17+'8.4 sz. mell(védőnő)'!F17+'8.5 sz. mell (háziorv.)'!F17+'8.6 sz. mell (isk.étk)'!F17+'8.7 sz. mell(iskola)'!F17+'8.8 sz. mell(szolidarit)'!F17+'8.9 sz. mell(köztemető)'!F17+'8.10 sz. mell(önk.v.)'!F17+'8.11 sz. mell(közp.költs.)'!F17+'8.12 sz. mell(utak)'!F17+'8.13 sz. mell(közvil)'!F17+'8.14 sz. mell(város és község)'!F17+'8.15 sz. mell(fogorvos)'!F17+'8.16 sz. mell(közművelődés)'!F17+'8.17 sz. mell(szoc.tám)'!F17+'8.18 sz. mell(szünid.étk.)'!F17+'8.... sz. mell'!F17+'8.19 sz. mell(önk.jogalk)'!F17+'8.20 sz. mell(tám.fin)'!F17+'8.21 sz. mell(államadó)'!F17+'8.22 sz. mell(önk.nem sorol)'!F17+'8.23 sz. mell(szabadidő)'!F17+'8.24 sz. mell(Vészhelyzet)'!F17+'8.25 sz. mell(Közterület fennt)'!F17</f>
        <v>0</v>
      </c>
      <c r="G17" s="591">
        <f>'8.1 sz. mell(múzeum)'!G17+'8.2 sz. mell(könyvtár)'!G17+'8.3 sz. mell(könyvtári áll.)'!G17+'8.4 sz. mell(védőnő)'!G17+'8.5 sz. mell (háziorv.)'!G17+'8.6 sz. mell (isk.étk)'!G17+'8.7 sz. mell(iskola)'!G17+'8.8 sz. mell(szolidarit)'!G17+'8.9 sz. mell(köztemető)'!G17+'8.10 sz. mell(önk.v.)'!G17+'8.11 sz. mell(közp.költs.)'!G17+'8.12 sz. mell(utak)'!G17+'8.13 sz. mell(közvil)'!G17+'8.14 sz. mell(város és község)'!G17+'8.15 sz. mell(fogorvos)'!G17+'8.16 sz. mell(közművelődés)'!G17+'8.17 sz. mell(szoc.tám)'!G17+'8.18 sz. mell(szünid.étk.)'!G17+'8.... sz. mell'!G17+'8.19 sz. mell(önk.jogalk)'!G17+'8.20 sz. mell(tám.fin)'!G17+'8.21 sz. mell(államadó)'!G17+'8.22 sz. mell(önk.nem sorol)'!G17+'8.23 sz. mell(szabadidő)'!G17+'8.24 sz. mell(Vészhelyzet)'!G17+'8.25 sz. mell(Közterület fennt)'!G17</f>
        <v>0</v>
      </c>
    </row>
    <row r="18" spans="1:7" s="46" customFormat="1" ht="12" customHeight="1" x14ac:dyDescent="0.2">
      <c r="A18" s="581" t="s">
        <v>96</v>
      </c>
      <c r="B18" s="602" t="s">
        <v>362</v>
      </c>
      <c r="C18" s="399">
        <f>'8.1 sz. mell(múzeum)'!C18+'8.2 sz. mell(könyvtár)'!C18+'8.3 sz. mell(könyvtári áll.)'!C18+'8.4 sz. mell(védőnő)'!C18+'8.5 sz. mell (háziorv.)'!C18+'8.6 sz. mell (isk.étk)'!C18+'8.7 sz. mell(iskola)'!C18+'8.8 sz. mell(szolidarit)'!C18+'8.9 sz. mell(köztemető)'!C18+'8.10 sz. mell(önk.v.)'!C18+'8.11 sz. mell(közp.költs.)'!C18+'8.12 sz. mell(utak)'!C18+'8.13 sz. mell(közvil)'!C18+'8.14 sz. mell(város és község)'!C18+'8.15 sz. mell(fogorvos)'!C18+'8.16 sz. mell(közművelődés)'!C18+'8.17 sz. mell(szoc.tám)'!C18+'8.18 sz. mell(szünid.étk.)'!C18+'8.... sz. mell'!C18+'8.19 sz. mell(önk.jogalk)'!C18+'8.20 sz. mell(tám.fin)'!C18+'8.21 sz. mell(államadó)'!C18+'8.22 sz. mell(önk.nem sorol)'!C18+'8.23 sz. mell(szabadidő)'!C18+'8.24 sz. mell(Vészhelyzet)'!C18+'8.25 sz. mell(Közterület fennt)'!C18</f>
        <v>0</v>
      </c>
      <c r="D18" s="399">
        <f>'8.1 sz. mell(múzeum)'!D18+'8.2 sz. mell(könyvtár)'!D18+'8.3 sz. mell(könyvtári áll.)'!D18+'8.4 sz. mell(védőnő)'!D18+'8.5 sz. mell (háziorv.)'!D18+'8.6 sz. mell (isk.étk)'!D18+'8.7 sz. mell(iskola)'!D18+'8.8 sz. mell(szolidarit)'!D18+'8.9 sz. mell(köztemető)'!D18+'8.10 sz. mell(önk.v.)'!D18+'8.11 sz. mell(közp.költs.)'!D18+'8.12 sz. mell(utak)'!D18+'8.13 sz. mell(közvil)'!D18+'8.14 sz. mell(város és község)'!D18+'8.15 sz. mell(fogorvos)'!D18+'8.16 sz. mell(közművelődés)'!D18+'8.17 sz. mell(szoc.tám)'!D18+'8.18 sz. mell(szünid.étk.)'!D18+'8.... sz. mell'!D18+'8.19 sz. mell(önk.jogalk)'!D18+'8.20 sz. mell(tám.fin)'!D18+'8.21 sz. mell(államadó)'!D18+'8.22 sz. mell(önk.nem sorol)'!D18+'8.23 sz. mell(szabadidő)'!D18+'8.24 sz. mell(Vészhelyzet)'!D18+'8.25 sz. mell(Közterület fennt)'!D18</f>
        <v>0</v>
      </c>
      <c r="E18" s="591">
        <f>'8.1 sz. mell(múzeum)'!E18+'8.2 sz. mell(könyvtár)'!E18+'8.3 sz. mell(könyvtári áll.)'!E18+'8.4 sz. mell(védőnő)'!E18+'8.5 sz. mell (háziorv.)'!E18+'8.6 sz. mell (isk.étk)'!E18+'8.7 sz. mell(iskola)'!E18+'8.8 sz. mell(szolidarit)'!E18+'8.9 sz. mell(köztemető)'!E18+'8.10 sz. mell(önk.v.)'!E18+'8.11 sz. mell(közp.költs.)'!E18+'8.12 sz. mell(utak)'!E18+'8.13 sz. mell(közvil)'!E18+'8.14 sz. mell(város és község)'!E18+'8.15 sz. mell(fogorvos)'!E18+'8.16 sz. mell(közművelődés)'!E18+'8.17 sz. mell(szoc.tám)'!E18+'8.18 sz. mell(szünid.étk.)'!E18+'8.... sz. mell'!E18+'8.19 sz. mell(önk.jogalk)'!E18+'8.20 sz. mell(tám.fin)'!E18+'8.21 sz. mell(államadó)'!E18+'8.22 sz. mell(önk.nem sorol)'!E18+'8.23 sz. mell(szabadidő)'!E18+'8.24 sz. mell(Vészhelyzet)'!E18+'8.25 sz. mell(Közterület fennt)'!E18</f>
        <v>0</v>
      </c>
      <c r="F18" s="591">
        <f>'8.1 sz. mell(múzeum)'!F18+'8.2 sz. mell(könyvtár)'!F18+'8.3 sz. mell(könyvtári áll.)'!F18+'8.4 sz. mell(védőnő)'!F18+'8.5 sz. mell (háziorv.)'!F18+'8.6 sz. mell (isk.étk)'!F18+'8.7 sz. mell(iskola)'!F18+'8.8 sz. mell(szolidarit)'!F18+'8.9 sz. mell(köztemető)'!F18+'8.10 sz. mell(önk.v.)'!F18+'8.11 sz. mell(közp.költs.)'!F18+'8.12 sz. mell(utak)'!F18+'8.13 sz. mell(közvil)'!F18+'8.14 sz. mell(város és község)'!F18+'8.15 sz. mell(fogorvos)'!F18+'8.16 sz. mell(közművelődés)'!F18+'8.17 sz. mell(szoc.tám)'!F18+'8.18 sz. mell(szünid.étk.)'!F18+'8.... sz. mell'!F18+'8.19 sz. mell(önk.jogalk)'!F18+'8.20 sz. mell(tám.fin)'!F18+'8.21 sz. mell(államadó)'!F18+'8.22 sz. mell(önk.nem sorol)'!F18+'8.23 sz. mell(szabadidő)'!F18+'8.24 sz. mell(Vészhelyzet)'!F18+'8.25 sz. mell(Közterület fennt)'!F18</f>
        <v>0</v>
      </c>
      <c r="G18" s="591">
        <f>'8.1 sz. mell(múzeum)'!G18+'8.2 sz. mell(könyvtár)'!G18+'8.3 sz. mell(könyvtári áll.)'!G18+'8.4 sz. mell(védőnő)'!G18+'8.5 sz. mell (háziorv.)'!G18+'8.6 sz. mell (isk.étk)'!G18+'8.7 sz. mell(iskola)'!G18+'8.8 sz. mell(szolidarit)'!G18+'8.9 sz. mell(köztemető)'!G18+'8.10 sz. mell(önk.v.)'!G18+'8.11 sz. mell(közp.költs.)'!G18+'8.12 sz. mell(utak)'!G18+'8.13 sz. mell(közvil)'!G18+'8.14 sz. mell(város és község)'!G18+'8.15 sz. mell(fogorvos)'!G18+'8.16 sz. mell(közművelődés)'!G18+'8.17 sz. mell(szoc.tám)'!G18+'8.18 sz. mell(szünid.étk.)'!G18+'8.... sz. mell'!G18+'8.19 sz. mell(önk.jogalk)'!G18+'8.20 sz. mell(tám.fin)'!G18+'8.21 sz. mell(államadó)'!G18+'8.22 sz. mell(önk.nem sorol)'!G18+'8.23 sz. mell(szabadidő)'!G18+'8.24 sz. mell(Vészhelyzet)'!G18+'8.25 sz. mell(Közterület fennt)'!G18</f>
        <v>0</v>
      </c>
    </row>
    <row r="19" spans="1:7" s="46" customFormat="1" ht="12" customHeight="1" x14ac:dyDescent="0.2">
      <c r="A19" s="581" t="s">
        <v>97</v>
      </c>
      <c r="B19" s="602" t="s">
        <v>363</v>
      </c>
      <c r="C19" s="399">
        <f>'8.1 sz. mell(múzeum)'!C19+'8.2 sz. mell(könyvtár)'!C19+'8.3 sz. mell(könyvtári áll.)'!C19+'8.4 sz. mell(védőnő)'!C19+'8.5 sz. mell (háziorv.)'!C19+'8.6 sz. mell (isk.étk)'!C19+'8.7 sz. mell(iskola)'!C19+'8.8 sz. mell(szolidarit)'!C19+'8.9 sz. mell(köztemető)'!C19+'8.10 sz. mell(önk.v.)'!C19+'8.11 sz. mell(közp.költs.)'!C19+'8.12 sz. mell(utak)'!C19+'8.13 sz. mell(közvil)'!C19+'8.14 sz. mell(város és község)'!C19+'8.15 sz. mell(fogorvos)'!C19+'8.16 sz. mell(közművelődés)'!C19+'8.17 sz. mell(szoc.tám)'!C19+'8.18 sz. mell(szünid.étk.)'!C19+'8.... sz. mell'!C19+'8.19 sz. mell(önk.jogalk)'!C19+'8.20 sz. mell(tám.fin)'!C19+'8.21 sz. mell(államadó)'!C19+'8.22 sz. mell(önk.nem sorol)'!C19+'8.23 sz. mell(szabadidő)'!C19+'8.24 sz. mell(Vészhelyzet)'!C19+'8.25 sz. mell(Közterület fennt)'!C19</f>
        <v>0</v>
      </c>
      <c r="D19" s="399">
        <f>'8.1 sz. mell(múzeum)'!D19+'8.2 sz. mell(könyvtár)'!D19+'8.3 sz. mell(könyvtári áll.)'!D19+'8.4 sz. mell(védőnő)'!D19+'8.5 sz. mell (háziorv.)'!D19+'8.6 sz. mell (isk.étk)'!D19+'8.7 sz. mell(iskola)'!D19+'8.8 sz. mell(szolidarit)'!D19+'8.9 sz. mell(köztemető)'!D19+'8.10 sz. mell(önk.v.)'!D19+'8.11 sz. mell(közp.költs.)'!D19+'8.12 sz. mell(utak)'!D19+'8.13 sz. mell(közvil)'!D19+'8.14 sz. mell(város és község)'!D19+'8.15 sz. mell(fogorvos)'!D19+'8.16 sz. mell(közművelődés)'!D19+'8.17 sz. mell(szoc.tám)'!D19+'8.18 sz. mell(szünid.étk.)'!D19+'8.... sz. mell'!D19+'8.19 sz. mell(önk.jogalk)'!D19+'8.20 sz. mell(tám.fin)'!D19+'8.21 sz. mell(államadó)'!D19+'8.22 sz. mell(önk.nem sorol)'!D19+'8.23 sz. mell(szabadidő)'!D19+'8.24 sz. mell(Vészhelyzet)'!D19+'8.25 sz. mell(Közterület fennt)'!D19</f>
        <v>0</v>
      </c>
      <c r="E19" s="591">
        <f>'8.1 sz. mell(múzeum)'!E19+'8.2 sz. mell(könyvtár)'!E19+'8.3 sz. mell(könyvtári áll.)'!E19+'8.4 sz. mell(védőnő)'!E19+'8.5 sz. mell (háziorv.)'!E19+'8.6 sz. mell (isk.étk)'!E19+'8.7 sz. mell(iskola)'!E19+'8.8 sz. mell(szolidarit)'!E19+'8.9 sz. mell(köztemető)'!E19+'8.10 sz. mell(önk.v.)'!E19+'8.11 sz. mell(közp.költs.)'!E19+'8.12 sz. mell(utak)'!E19+'8.13 sz. mell(közvil)'!E19+'8.14 sz. mell(város és község)'!E19+'8.15 sz. mell(fogorvos)'!E19+'8.16 sz. mell(közművelődés)'!E19+'8.17 sz. mell(szoc.tám)'!E19+'8.18 sz. mell(szünid.étk.)'!E19+'8.... sz. mell'!E19+'8.19 sz. mell(önk.jogalk)'!E19+'8.20 sz. mell(tám.fin)'!E19+'8.21 sz. mell(államadó)'!E19+'8.22 sz. mell(önk.nem sorol)'!E19+'8.23 sz. mell(szabadidő)'!E19+'8.24 sz. mell(Vészhelyzet)'!E19+'8.25 sz. mell(Közterület fennt)'!E19</f>
        <v>0</v>
      </c>
      <c r="F19" s="591">
        <f>'8.1 sz. mell(múzeum)'!F19+'8.2 sz. mell(könyvtár)'!F19+'8.3 sz. mell(könyvtári áll.)'!F19+'8.4 sz. mell(védőnő)'!F19+'8.5 sz. mell (háziorv.)'!F19+'8.6 sz. mell (isk.étk)'!F19+'8.7 sz. mell(iskola)'!F19+'8.8 sz. mell(szolidarit)'!F19+'8.9 sz. mell(köztemető)'!F19+'8.10 sz. mell(önk.v.)'!F19+'8.11 sz. mell(közp.költs.)'!F19+'8.12 sz. mell(utak)'!F19+'8.13 sz. mell(közvil)'!F19+'8.14 sz. mell(város és község)'!F19+'8.15 sz. mell(fogorvos)'!F19+'8.16 sz. mell(közművelődés)'!F19+'8.17 sz. mell(szoc.tám)'!F19+'8.18 sz. mell(szünid.étk.)'!F19+'8.... sz. mell'!F19+'8.19 sz. mell(önk.jogalk)'!F19+'8.20 sz. mell(tám.fin)'!F19+'8.21 sz. mell(államadó)'!F19+'8.22 sz. mell(önk.nem sorol)'!F19+'8.23 sz. mell(szabadidő)'!F19+'8.24 sz. mell(Vészhelyzet)'!F19+'8.25 sz. mell(Közterület fennt)'!F19</f>
        <v>0</v>
      </c>
      <c r="G19" s="591">
        <f>'8.1 sz. mell(múzeum)'!G19+'8.2 sz. mell(könyvtár)'!G19+'8.3 sz. mell(könyvtári áll.)'!G19+'8.4 sz. mell(védőnő)'!G19+'8.5 sz. mell (háziorv.)'!G19+'8.6 sz. mell (isk.étk)'!G19+'8.7 sz. mell(iskola)'!G19+'8.8 sz. mell(szolidarit)'!G19+'8.9 sz. mell(köztemető)'!G19+'8.10 sz. mell(önk.v.)'!G19+'8.11 sz. mell(közp.költs.)'!G19+'8.12 sz. mell(utak)'!G19+'8.13 sz. mell(közvil)'!G19+'8.14 sz. mell(város és község)'!G19+'8.15 sz. mell(fogorvos)'!G19+'8.16 sz. mell(közművelődés)'!G19+'8.17 sz. mell(szoc.tám)'!G19+'8.18 sz. mell(szünid.étk.)'!G19+'8.... sz. mell'!G19+'8.19 sz. mell(önk.jogalk)'!G19+'8.20 sz. mell(tám.fin)'!G19+'8.21 sz. mell(államadó)'!G19+'8.22 sz. mell(önk.nem sorol)'!G19+'8.23 sz. mell(szabadidő)'!G19+'8.24 sz. mell(Vészhelyzet)'!G19+'8.25 sz. mell(Közterület fennt)'!G19</f>
        <v>0</v>
      </c>
    </row>
    <row r="20" spans="1:7" s="46" customFormat="1" ht="12" customHeight="1" x14ac:dyDescent="0.2">
      <c r="A20" s="581" t="s">
        <v>98</v>
      </c>
      <c r="B20" s="602" t="s">
        <v>198</v>
      </c>
      <c r="C20" s="399">
        <f>'8.1 sz. mell(múzeum)'!C20+'8.2 sz. mell(könyvtár)'!C20+'8.3 sz. mell(könyvtári áll.)'!C20+'8.4 sz. mell(védőnő)'!C20+'8.5 sz. mell (háziorv.)'!C20+'8.6 sz. mell (isk.étk)'!C20+'8.7 sz. mell(iskola)'!C20+'8.8 sz. mell(szolidarit)'!C20+'8.9 sz. mell(köztemető)'!C20+'8.10 sz. mell(önk.v.)'!C20+'8.11 sz. mell(közp.költs.)'!C20+'8.12 sz. mell(utak)'!C20+'8.13 sz. mell(közvil)'!C20+'8.14 sz. mell(város és község)'!C20+'8.15 sz. mell(fogorvos)'!C20+'8.16 sz. mell(közművelődés)'!C20+'8.17 sz. mell(szoc.tám)'!C20+'8.18 sz. mell(szünid.étk.)'!C20+'8.... sz. mell'!C20+'8.19 sz. mell(önk.jogalk)'!C20+'8.20 sz. mell(tám.fin)'!C20+'8.21 sz. mell(államadó)'!C20+'8.22 sz. mell(önk.nem sorol)'!C20+'8.23 sz. mell(szabadidő)'!C20+'8.24 sz. mell(Vészhelyzet)'!C20+'8.25 sz. mell(Közterület fennt)'!C20</f>
        <v>11343600</v>
      </c>
      <c r="D20" s="399">
        <f>'8.1 sz. mell(múzeum)'!D20+'8.2 sz. mell(könyvtár)'!D20+'8.3 sz. mell(könyvtári áll.)'!D20+'8.4 sz. mell(védőnő)'!D20+'8.5 sz. mell (háziorv.)'!D20+'8.6 sz. mell (isk.étk)'!D20+'8.7 sz. mell(iskola)'!D20+'8.8 sz. mell(szolidarit)'!D20+'8.9 sz. mell(köztemető)'!D20+'8.10 sz. mell(önk.v.)'!D20+'8.11 sz. mell(közp.költs.)'!D20+'8.12 sz. mell(utak)'!D20+'8.13 sz. mell(közvil)'!D20+'8.14 sz. mell(város és község)'!D20+'8.15 sz. mell(fogorvos)'!D20+'8.16 sz. mell(közművelődés)'!D20+'8.17 sz. mell(szoc.tám)'!D20+'8.18 sz. mell(szünid.étk.)'!D20+'8.... sz. mell'!D20+'8.19 sz. mell(önk.jogalk)'!D20+'8.20 sz. mell(tám.fin)'!D20+'8.21 sz. mell(államadó)'!D20+'8.22 sz. mell(önk.nem sorol)'!D20+'8.23 sz. mell(szabadidő)'!D20+'8.24 sz. mell(Vészhelyzet)'!D20+'8.25 sz. mell(Közterület fennt)'!D20</f>
        <v>11343600</v>
      </c>
      <c r="E20" s="591">
        <f>'8.1 sz. mell(múzeum)'!E20+'8.2 sz. mell(könyvtár)'!E20+'8.3 sz. mell(könyvtári áll.)'!E20+'8.4 sz. mell(védőnő)'!E20+'8.5 sz. mell (háziorv.)'!E20+'8.6 sz. mell (isk.étk)'!E20+'8.7 sz. mell(iskola)'!E20+'8.8 sz. mell(szolidarit)'!E20+'8.9 sz. mell(köztemető)'!E20+'8.10 sz. mell(önk.v.)'!E20+'8.11 sz. mell(közp.költs.)'!E20+'8.12 sz. mell(utak)'!E20+'8.13 sz. mell(közvil)'!E20+'8.14 sz. mell(város és község)'!E20+'8.15 sz. mell(fogorvos)'!E20+'8.16 sz. mell(közművelődés)'!E20+'8.17 sz. mell(szoc.tám)'!E20+'8.18 sz. mell(szünid.étk.)'!E20+'8.... sz. mell'!E20+'8.19 sz. mell(önk.jogalk)'!E20+'8.20 sz. mell(tám.fin)'!E20+'8.21 sz. mell(államadó)'!E20+'8.22 sz. mell(önk.nem sorol)'!E20+'8.23 sz. mell(szabadidő)'!E20+'8.24 sz. mell(Vészhelyzet)'!E20+'8.25 sz. mell(Közterület fennt)'!E20</f>
        <v>11343600</v>
      </c>
      <c r="F20" s="591">
        <f>'8.1 sz. mell(múzeum)'!F20+'8.2 sz. mell(könyvtár)'!F20+'8.3 sz. mell(könyvtári áll.)'!F20+'8.4 sz. mell(védőnő)'!F20+'8.5 sz. mell (háziorv.)'!F20+'8.6 sz. mell (isk.étk)'!F20+'8.7 sz. mell(iskola)'!F20+'8.8 sz. mell(szolidarit)'!F20+'8.9 sz. mell(köztemető)'!F20+'8.10 sz. mell(önk.v.)'!F20+'8.11 sz. mell(közp.költs.)'!F20+'8.12 sz. mell(utak)'!F20+'8.13 sz. mell(közvil)'!F20+'8.14 sz. mell(város és község)'!F20+'8.15 sz. mell(fogorvos)'!F20+'8.16 sz. mell(közművelődés)'!F20+'8.17 sz. mell(szoc.tám)'!F20+'8.18 sz. mell(szünid.étk.)'!F20+'8.... sz. mell'!F20+'8.19 sz. mell(önk.jogalk)'!F20+'8.20 sz. mell(tám.fin)'!F20+'8.21 sz. mell(államadó)'!F20+'8.22 sz. mell(önk.nem sorol)'!F20+'8.23 sz. mell(szabadidő)'!F20+'8.24 sz. mell(Vészhelyzet)'!F20+'8.25 sz. mell(Közterület fennt)'!F20</f>
        <v>13039000</v>
      </c>
      <c r="G20" s="591">
        <f>'8.1 sz. mell(múzeum)'!G20+'8.2 sz. mell(könyvtár)'!G20+'8.3 sz. mell(könyvtári áll.)'!G20+'8.4 sz. mell(védőnő)'!G20+'8.5 sz. mell (háziorv.)'!G20+'8.6 sz. mell (isk.étk)'!G20+'8.7 sz. mell(iskola)'!G20+'8.8 sz. mell(szolidarit)'!G20+'8.9 sz. mell(köztemető)'!G20+'8.10 sz. mell(önk.v.)'!G20+'8.11 sz. mell(közp.költs.)'!G20+'8.12 sz. mell(utak)'!G20+'8.13 sz. mell(közvil)'!G20+'8.14 sz. mell(város és község)'!G20+'8.15 sz. mell(fogorvos)'!G20+'8.16 sz. mell(közművelődés)'!G20+'8.17 sz. mell(szoc.tám)'!G20+'8.18 sz. mell(szünid.étk.)'!G20+'8.... sz. mell'!G20+'8.19 sz. mell(önk.jogalk)'!G20+'8.20 sz. mell(tám.fin)'!G20+'8.21 sz. mell(államadó)'!G20+'8.22 sz. mell(önk.nem sorol)'!G20+'8.23 sz. mell(szabadidő)'!G20+'8.24 sz. mell(Vészhelyzet)'!G20+'8.25 sz. mell(Közterület fennt)'!G20</f>
        <v>13039000</v>
      </c>
    </row>
    <row r="21" spans="1:7" s="47" customFormat="1" ht="12" customHeight="1" thickBot="1" x14ac:dyDescent="0.25">
      <c r="A21" s="582" t="s">
        <v>107</v>
      </c>
      <c r="B21" s="603" t="s">
        <v>199</v>
      </c>
      <c r="C21" s="407">
        <f>'8.1 sz. mell(múzeum)'!C21+'8.2 sz. mell(könyvtár)'!C21+'8.3 sz. mell(könyvtári áll.)'!C21+'8.4 sz. mell(védőnő)'!C21+'8.5 sz. mell (háziorv.)'!C21+'8.6 sz. mell (isk.étk)'!C21+'8.7 sz. mell(iskola)'!C21+'8.8 sz. mell(szolidarit)'!C21+'8.9 sz. mell(köztemető)'!C21+'8.10 sz. mell(önk.v.)'!C21+'8.11 sz. mell(közp.költs.)'!C21+'8.12 sz. mell(utak)'!C21+'8.13 sz. mell(közvil)'!C21+'8.14 sz. mell(város és község)'!C21+'8.15 sz. mell(fogorvos)'!C21+'8.16 sz. mell(közművelődés)'!C21+'8.17 sz. mell(szoc.tám)'!C21+'8.18 sz. mell(szünid.étk.)'!C21+'8.... sz. mell'!C21+'8.19 sz. mell(önk.jogalk)'!C21+'8.20 sz. mell(tám.fin)'!C21+'8.21 sz. mell(államadó)'!C21+'8.22 sz. mell(önk.nem sorol)'!C21+'8.23 sz. mell(szabadidő)'!C21+'8.24 sz. mell(Vészhelyzet)'!C21+'8.25 sz. mell(Közterület fennt)'!C21</f>
        <v>0</v>
      </c>
      <c r="D21" s="407">
        <f>'8.1 sz. mell(múzeum)'!D21+'8.2 sz. mell(könyvtár)'!D21+'8.3 sz. mell(könyvtári áll.)'!D21+'8.4 sz. mell(védőnő)'!D21+'8.5 sz. mell (háziorv.)'!D21+'8.6 sz. mell (isk.étk)'!D21+'8.7 sz. mell(iskola)'!D21+'8.8 sz. mell(szolidarit)'!D21+'8.9 sz. mell(köztemető)'!D21+'8.10 sz. mell(önk.v.)'!D21+'8.11 sz. mell(közp.költs.)'!D21+'8.12 sz. mell(utak)'!D21+'8.13 sz. mell(közvil)'!D21+'8.14 sz. mell(város és község)'!D21+'8.15 sz. mell(fogorvos)'!D21+'8.16 sz. mell(közművelődés)'!D21+'8.17 sz. mell(szoc.tám)'!D21+'8.18 sz. mell(szünid.étk.)'!D21+'8.... sz. mell'!D21+'8.19 sz. mell(önk.jogalk)'!D21+'8.20 sz. mell(tám.fin)'!D21+'8.21 sz. mell(államadó)'!D21+'8.22 sz. mell(önk.nem sorol)'!D21+'8.23 sz. mell(szabadidő)'!D21+'8.24 sz. mell(Vészhelyzet)'!D21+'8.25 sz. mell(Közterület fennt)'!D21</f>
        <v>0</v>
      </c>
      <c r="E21" s="592">
        <f>'8.1 sz. mell(múzeum)'!E21+'8.2 sz. mell(könyvtár)'!E21+'8.3 sz. mell(könyvtári áll.)'!E21+'8.4 sz. mell(védőnő)'!E21+'8.5 sz. mell (háziorv.)'!E21+'8.6 sz. mell (isk.étk)'!E21+'8.7 sz. mell(iskola)'!E21+'8.8 sz. mell(szolidarit)'!E21+'8.9 sz. mell(köztemető)'!E21+'8.10 sz. mell(önk.v.)'!E21+'8.11 sz. mell(közp.költs.)'!E21+'8.12 sz. mell(utak)'!E21+'8.13 sz. mell(közvil)'!E21+'8.14 sz. mell(város és község)'!E21+'8.15 sz. mell(fogorvos)'!E21+'8.16 sz. mell(közművelődés)'!E21+'8.17 sz. mell(szoc.tám)'!E21+'8.18 sz. mell(szünid.étk.)'!E21+'8.... sz. mell'!E21+'8.19 sz. mell(önk.jogalk)'!E21+'8.20 sz. mell(tám.fin)'!E21+'8.21 sz. mell(államadó)'!E21+'8.22 sz. mell(önk.nem sorol)'!E21+'8.23 sz. mell(szabadidő)'!E21+'8.24 sz. mell(Vészhelyzet)'!E21+'8.25 sz. mell(Közterület fennt)'!E21</f>
        <v>0</v>
      </c>
      <c r="F21" s="592">
        <f>'8.1 sz. mell(múzeum)'!F21+'8.2 sz. mell(könyvtár)'!F21+'8.3 sz. mell(könyvtári áll.)'!F21+'8.4 sz. mell(védőnő)'!F21+'8.5 sz. mell (háziorv.)'!F21+'8.6 sz. mell (isk.étk)'!F21+'8.7 sz. mell(iskola)'!F21+'8.8 sz. mell(szolidarit)'!F21+'8.9 sz. mell(köztemető)'!F21+'8.10 sz. mell(önk.v.)'!F21+'8.11 sz. mell(közp.költs.)'!F21+'8.12 sz. mell(utak)'!F21+'8.13 sz. mell(közvil)'!F21+'8.14 sz. mell(város és község)'!F21+'8.15 sz. mell(fogorvos)'!F21+'8.16 sz. mell(közművelődés)'!F21+'8.17 sz. mell(szoc.tám)'!F21+'8.18 sz. mell(szünid.étk.)'!F21+'8.... sz. mell'!F21+'8.19 sz. mell(önk.jogalk)'!F21+'8.20 sz. mell(tám.fin)'!F21+'8.21 sz. mell(államadó)'!F21+'8.22 sz. mell(önk.nem sorol)'!F21+'8.23 sz. mell(szabadidő)'!F21+'8.24 sz. mell(Vészhelyzet)'!F21+'8.25 sz. mell(Közterület fennt)'!F21</f>
        <v>0</v>
      </c>
      <c r="G21" s="592">
        <f>'8.1 sz. mell(múzeum)'!G21+'8.2 sz. mell(könyvtár)'!G21+'8.3 sz. mell(könyvtári áll.)'!G21+'8.4 sz. mell(védőnő)'!G21+'8.5 sz. mell (háziorv.)'!G21+'8.6 sz. mell (isk.étk)'!G21+'8.7 sz. mell(iskola)'!G21+'8.8 sz. mell(szolidarit)'!G21+'8.9 sz. mell(köztemető)'!G21+'8.10 sz. mell(önk.v.)'!G21+'8.11 sz. mell(közp.költs.)'!G21+'8.12 sz. mell(utak)'!G21+'8.13 sz. mell(közvil)'!G21+'8.14 sz. mell(város és község)'!G21+'8.15 sz. mell(fogorvos)'!G21+'8.16 sz. mell(közművelődés)'!G21+'8.17 sz. mell(szoc.tám)'!G21+'8.18 sz. mell(szünid.étk.)'!G21+'8.... sz. mell'!G21+'8.19 sz. mell(önk.jogalk)'!G21+'8.20 sz. mell(tám.fin)'!G21+'8.21 sz. mell(államadó)'!G21+'8.22 sz. mell(önk.nem sorol)'!G21+'8.23 sz. mell(szabadidő)'!G21+'8.24 sz. mell(Vészhelyzet)'!G21+'8.25 sz. mell(Közterület fennt)'!G21</f>
        <v>0</v>
      </c>
    </row>
    <row r="22" spans="1:7" s="47" customFormat="1" ht="12" customHeight="1" thickBot="1" x14ac:dyDescent="0.25">
      <c r="A22" s="22" t="s">
        <v>15</v>
      </c>
      <c r="B22" s="583" t="s">
        <v>200</v>
      </c>
      <c r="C22" s="406">
        <f>'8.1 sz. mell(múzeum)'!C22+'8.2 sz. mell(könyvtár)'!C22+'8.3 sz. mell(könyvtári áll.)'!C22+'8.4 sz. mell(védőnő)'!C22+'8.5 sz. mell (háziorv.)'!C22+'8.6 sz. mell (isk.étk)'!C22+'8.7 sz. mell(iskola)'!C22+'8.8 sz. mell(szolidarit)'!C22+'8.9 sz. mell(köztemető)'!C22+'8.10 sz. mell(önk.v.)'!C22+'8.11 sz. mell(közp.költs.)'!C22+'8.12 sz. mell(utak)'!C22+'8.13 sz. mell(közvil)'!C22+'8.14 sz. mell(város és község)'!C22+'8.15 sz. mell(fogorvos)'!C22+'8.16 sz. mell(közművelődés)'!C22+'8.17 sz. mell(szoc.tám)'!C22+'8.18 sz. mell(szünid.étk.)'!C22+'8.... sz. mell'!C22+'8.19 sz. mell(önk.jogalk)'!C22+'8.20 sz. mell(tám.fin)'!C22+'8.21 sz. mell(államadó)'!C22+'8.22 sz. mell(önk.nem sorol)'!C22+'8.23 sz. mell(szabadidő)'!C22+'8.24 sz. mell(Vészhelyzet)'!C22+'8.25 sz. mell(Közterület fennt)'!C22</f>
        <v>0</v>
      </c>
      <c r="D22" s="406">
        <f>'8.1 sz. mell(múzeum)'!D22+'8.2 sz. mell(könyvtár)'!D22+'8.3 sz. mell(könyvtári áll.)'!D22+'8.4 sz. mell(védőnő)'!D22+'8.5 sz. mell (háziorv.)'!D22+'8.6 sz. mell (isk.étk)'!D22+'8.7 sz. mell(iskola)'!D22+'8.8 sz. mell(szolidarit)'!D22+'8.9 sz. mell(köztemető)'!D22+'8.10 sz. mell(önk.v.)'!D22+'8.11 sz. mell(közp.költs.)'!D22+'8.12 sz. mell(utak)'!D22+'8.13 sz. mell(közvil)'!D22+'8.14 sz. mell(város és község)'!D22+'8.15 sz. mell(fogorvos)'!D22+'8.16 sz. mell(közművelődés)'!D22+'8.17 sz. mell(szoc.tám)'!D22+'8.18 sz. mell(szünid.étk.)'!D22+'8.... sz. mell'!D22+'8.19 sz. mell(önk.jogalk)'!D22+'8.20 sz. mell(tám.fin)'!D22+'8.21 sz. mell(államadó)'!D22+'8.22 sz. mell(önk.nem sorol)'!D22+'8.23 sz. mell(szabadidő)'!D22+'8.24 sz. mell(Vészhelyzet)'!D22+'8.25 sz. mell(Közterület fennt)'!D22</f>
        <v>0</v>
      </c>
      <c r="E22" s="406">
        <f>'8.1 sz. mell(múzeum)'!E22+'8.2 sz. mell(könyvtár)'!E22+'8.3 sz. mell(könyvtári áll.)'!E22+'8.4 sz. mell(védőnő)'!E22+'8.5 sz. mell (háziorv.)'!E22+'8.6 sz. mell (isk.étk)'!E22+'8.7 sz. mell(iskola)'!E22+'8.8 sz. mell(szolidarit)'!E22+'8.9 sz. mell(köztemető)'!E22+'8.10 sz. mell(önk.v.)'!E22+'8.11 sz. mell(közp.költs.)'!E22+'8.12 sz. mell(utak)'!E22+'8.13 sz. mell(közvil)'!E22+'8.14 sz. mell(város és község)'!E22+'8.15 sz. mell(fogorvos)'!E22+'8.16 sz. mell(közművelődés)'!E22+'8.17 sz. mell(szoc.tám)'!E22+'8.18 sz. mell(szünid.étk.)'!E22+'8.... sz. mell'!E22+'8.19 sz. mell(önk.jogalk)'!E22+'8.20 sz. mell(tám.fin)'!E22+'8.21 sz. mell(államadó)'!E22+'8.22 sz. mell(önk.nem sorol)'!E22+'8.23 sz. mell(szabadidő)'!E22+'8.24 sz. mell(Vészhelyzet)'!E22+'8.25 sz. mell(Közterület fennt)'!E22</f>
        <v>0</v>
      </c>
      <c r="F22" s="479">
        <f>'8.1 sz. mell(múzeum)'!F22+'8.2 sz. mell(könyvtár)'!F22+'8.3 sz. mell(könyvtári áll.)'!F22+'8.4 sz. mell(védőnő)'!F22+'8.5 sz. mell (háziorv.)'!F22+'8.6 sz. mell (isk.étk)'!F22+'8.7 sz. mell(iskola)'!F22+'8.8 sz. mell(szolidarit)'!F22+'8.9 sz. mell(köztemető)'!F22+'8.10 sz. mell(önk.v.)'!F22+'8.11 sz. mell(közp.költs.)'!F22+'8.12 sz. mell(utak)'!F22+'8.13 sz. mell(közvil)'!F22+'8.14 sz. mell(város és község)'!F22+'8.15 sz. mell(fogorvos)'!F22+'8.16 sz. mell(közművelődés)'!F22+'8.17 sz. mell(szoc.tám)'!F22+'8.18 sz. mell(szünid.étk.)'!F22+'8.... sz. mell'!F22+'8.19 sz. mell(önk.jogalk)'!F22+'8.20 sz. mell(tám.fin)'!F22+'8.21 sz. mell(államadó)'!F22+'8.22 sz. mell(önk.nem sorol)'!F22+'8.23 sz. mell(szabadidő)'!F22+'8.24 sz. mell(Vészhelyzet)'!F22+'8.25 sz. mell(Közterület fennt)'!F22</f>
        <v>0</v>
      </c>
      <c r="G22" s="479">
        <f>'8.1 sz. mell(múzeum)'!G22+'8.2 sz. mell(könyvtár)'!G22+'8.3 sz. mell(könyvtári áll.)'!G22+'8.4 sz. mell(védőnő)'!G22+'8.5 sz. mell (háziorv.)'!G22+'8.6 sz. mell (isk.étk)'!G22+'8.7 sz. mell(iskola)'!G22+'8.8 sz. mell(szolidarit)'!G22+'8.9 sz. mell(köztemető)'!G22+'8.10 sz. mell(önk.v.)'!G22+'8.11 sz. mell(közp.költs.)'!G22+'8.12 sz. mell(utak)'!G22+'8.13 sz. mell(közvil)'!G22+'8.14 sz. mell(város és község)'!G22+'8.15 sz. mell(fogorvos)'!G22+'8.16 sz. mell(közművelődés)'!G22+'8.17 sz. mell(szoc.tám)'!G22+'8.18 sz. mell(szünid.étk.)'!G22+'8.... sz. mell'!G22+'8.19 sz. mell(önk.jogalk)'!G22+'8.20 sz. mell(tám.fin)'!G22+'8.21 sz. mell(államadó)'!G22+'8.22 sz. mell(önk.nem sorol)'!G22+'8.23 sz. mell(szabadidő)'!G22+'8.24 sz. mell(Vészhelyzet)'!G22+'8.25 sz. mell(Közterület fennt)'!G22</f>
        <v>0</v>
      </c>
    </row>
    <row r="23" spans="1:7" s="47" customFormat="1" ht="12" customHeight="1" x14ac:dyDescent="0.2">
      <c r="A23" s="206" t="s">
        <v>77</v>
      </c>
      <c r="B23" s="387" t="s">
        <v>201</v>
      </c>
      <c r="C23" s="405">
        <f>'8.1 sz. mell(múzeum)'!C23+'8.2 sz. mell(könyvtár)'!C23+'8.3 sz. mell(könyvtári áll.)'!C23+'8.4 sz. mell(védőnő)'!C23+'8.5 sz. mell (háziorv.)'!C23+'8.6 sz. mell (isk.étk)'!C23+'8.7 sz. mell(iskola)'!C23+'8.8 sz. mell(szolidarit)'!C23+'8.9 sz. mell(köztemető)'!C23+'8.10 sz. mell(önk.v.)'!C23+'8.11 sz. mell(közp.költs.)'!C23+'8.12 sz. mell(utak)'!C23+'8.13 sz. mell(közvil)'!C23+'8.14 sz. mell(város és község)'!C23+'8.15 sz. mell(fogorvos)'!C23+'8.16 sz. mell(közművelődés)'!C23+'8.17 sz. mell(szoc.tám)'!C23+'8.18 sz. mell(szünid.étk.)'!C23+'8.... sz. mell'!C23+'8.19 sz. mell(önk.jogalk)'!C23+'8.20 sz. mell(tám.fin)'!C23+'8.21 sz. mell(államadó)'!C23+'8.22 sz. mell(önk.nem sorol)'!C23+'8.23 sz. mell(szabadidő)'!C23+'8.24 sz. mell(Vészhelyzet)'!C23+'8.25 sz. mell(Közterület fennt)'!C23</f>
        <v>0</v>
      </c>
      <c r="D23" s="405">
        <f>'8.1 sz. mell(múzeum)'!D23+'8.2 sz. mell(könyvtár)'!D23+'8.3 sz. mell(könyvtári áll.)'!D23+'8.4 sz. mell(védőnő)'!D23+'8.5 sz. mell (háziorv.)'!D23+'8.6 sz. mell (isk.étk)'!D23+'8.7 sz. mell(iskola)'!D23+'8.8 sz. mell(szolidarit)'!D23+'8.9 sz. mell(köztemető)'!D23+'8.10 sz. mell(önk.v.)'!D23+'8.11 sz. mell(közp.költs.)'!D23+'8.12 sz. mell(utak)'!D23+'8.13 sz. mell(közvil)'!D23+'8.14 sz. mell(város és község)'!D23+'8.15 sz. mell(fogorvos)'!D23+'8.16 sz. mell(közművelődés)'!D23+'8.17 sz. mell(szoc.tám)'!D23+'8.18 sz. mell(szünid.étk.)'!D23+'8.... sz. mell'!D23+'8.19 sz. mell(önk.jogalk)'!D23+'8.20 sz. mell(tám.fin)'!D23+'8.21 sz. mell(államadó)'!D23+'8.22 sz. mell(önk.nem sorol)'!D23+'8.23 sz. mell(szabadidő)'!D23+'8.24 sz. mell(Vészhelyzet)'!D23+'8.25 sz. mell(Közterület fennt)'!D23</f>
        <v>0</v>
      </c>
      <c r="E23" s="590">
        <f>'8.1 sz. mell(múzeum)'!E23+'8.2 sz. mell(könyvtár)'!E23+'8.3 sz. mell(könyvtári áll.)'!E23+'8.4 sz. mell(védőnő)'!E23+'8.5 sz. mell (háziorv.)'!E23+'8.6 sz. mell (isk.étk)'!E23+'8.7 sz. mell(iskola)'!E23+'8.8 sz. mell(szolidarit)'!E23+'8.9 sz. mell(köztemető)'!E23+'8.10 sz. mell(önk.v.)'!E23+'8.11 sz. mell(közp.költs.)'!E23+'8.12 sz. mell(utak)'!E23+'8.13 sz. mell(közvil)'!E23+'8.14 sz. mell(város és község)'!E23+'8.15 sz. mell(fogorvos)'!E23+'8.16 sz. mell(közművelődés)'!E23+'8.17 sz. mell(szoc.tám)'!E23+'8.18 sz. mell(szünid.étk.)'!E23+'8.... sz. mell'!E23+'8.19 sz. mell(önk.jogalk)'!E23+'8.20 sz. mell(tám.fin)'!E23+'8.21 sz. mell(államadó)'!E23+'8.22 sz. mell(önk.nem sorol)'!E23+'8.23 sz. mell(szabadidő)'!E23+'8.24 sz. mell(Vészhelyzet)'!E23+'8.25 sz. mell(Közterület fennt)'!E23</f>
        <v>0</v>
      </c>
      <c r="F23" s="590">
        <f>'8.1 sz. mell(múzeum)'!F23+'8.2 sz. mell(könyvtár)'!F23+'8.3 sz. mell(könyvtári áll.)'!F23+'8.4 sz. mell(védőnő)'!F23+'8.5 sz. mell (háziorv.)'!F23+'8.6 sz. mell (isk.étk)'!F23+'8.7 sz. mell(iskola)'!F23+'8.8 sz. mell(szolidarit)'!F23+'8.9 sz. mell(köztemető)'!F23+'8.10 sz. mell(önk.v.)'!F23+'8.11 sz. mell(közp.költs.)'!F23+'8.12 sz. mell(utak)'!F23+'8.13 sz. mell(közvil)'!F23+'8.14 sz. mell(város és község)'!F23+'8.15 sz. mell(fogorvos)'!F23+'8.16 sz. mell(közművelődés)'!F23+'8.17 sz. mell(szoc.tám)'!F23+'8.18 sz. mell(szünid.étk.)'!F23+'8.... sz. mell'!F23+'8.19 sz. mell(önk.jogalk)'!F23+'8.20 sz. mell(tám.fin)'!F23+'8.21 sz. mell(államadó)'!F23+'8.22 sz. mell(önk.nem sorol)'!F23+'8.23 sz. mell(szabadidő)'!F23+'8.24 sz. mell(Vészhelyzet)'!F23+'8.25 sz. mell(Közterület fennt)'!F23</f>
        <v>0</v>
      </c>
      <c r="G23" s="590">
        <f>'8.1 sz. mell(múzeum)'!G23+'8.2 sz. mell(könyvtár)'!G23+'8.3 sz. mell(könyvtári áll.)'!G23+'8.4 sz. mell(védőnő)'!G23+'8.5 sz. mell (háziorv.)'!G23+'8.6 sz. mell (isk.étk)'!G23+'8.7 sz. mell(iskola)'!G23+'8.8 sz. mell(szolidarit)'!G23+'8.9 sz. mell(köztemető)'!G23+'8.10 sz. mell(önk.v.)'!G23+'8.11 sz. mell(közp.költs.)'!G23+'8.12 sz. mell(utak)'!G23+'8.13 sz. mell(közvil)'!G23+'8.14 sz. mell(város és község)'!G23+'8.15 sz. mell(fogorvos)'!G23+'8.16 sz. mell(közművelődés)'!G23+'8.17 sz. mell(szoc.tám)'!G23+'8.18 sz. mell(szünid.étk.)'!G23+'8.... sz. mell'!G23+'8.19 sz. mell(önk.jogalk)'!G23+'8.20 sz. mell(tám.fin)'!G23+'8.21 sz. mell(államadó)'!G23+'8.22 sz. mell(önk.nem sorol)'!G23+'8.23 sz. mell(szabadidő)'!G23+'8.24 sz. mell(Vészhelyzet)'!G23+'8.25 sz. mell(Közterület fennt)'!G23</f>
        <v>0</v>
      </c>
    </row>
    <row r="24" spans="1:7" s="46" customFormat="1" ht="12" customHeight="1" x14ac:dyDescent="0.2">
      <c r="A24" s="207" t="s">
        <v>78</v>
      </c>
      <c r="B24" s="388" t="s">
        <v>202</v>
      </c>
      <c r="C24" s="399">
        <f>'8.1 sz. mell(múzeum)'!C24+'8.2 sz. mell(könyvtár)'!C24+'8.3 sz. mell(könyvtári áll.)'!C24+'8.4 sz. mell(védőnő)'!C24+'8.5 sz. mell (háziorv.)'!C24+'8.6 sz. mell (isk.étk)'!C24+'8.7 sz. mell(iskola)'!C24+'8.8 sz. mell(szolidarit)'!C24+'8.9 sz. mell(köztemető)'!C24+'8.10 sz. mell(önk.v.)'!C24+'8.11 sz. mell(közp.költs.)'!C24+'8.12 sz. mell(utak)'!C24+'8.13 sz. mell(közvil)'!C24+'8.14 sz. mell(város és község)'!C24+'8.15 sz. mell(fogorvos)'!C24+'8.16 sz. mell(közművelődés)'!C24+'8.17 sz. mell(szoc.tám)'!C24+'8.18 sz. mell(szünid.étk.)'!C24+'8.... sz. mell'!C24+'8.19 sz. mell(önk.jogalk)'!C24+'8.20 sz. mell(tám.fin)'!C24+'8.21 sz. mell(államadó)'!C24+'8.22 sz. mell(önk.nem sorol)'!C24+'8.23 sz. mell(szabadidő)'!C24+'8.24 sz. mell(Vészhelyzet)'!C24+'8.25 sz. mell(Közterület fennt)'!C24</f>
        <v>0</v>
      </c>
      <c r="D24" s="399">
        <f>'8.1 sz. mell(múzeum)'!D24+'8.2 sz. mell(könyvtár)'!D24+'8.3 sz. mell(könyvtári áll.)'!D24+'8.4 sz. mell(védőnő)'!D24+'8.5 sz. mell (háziorv.)'!D24+'8.6 sz. mell (isk.étk)'!D24+'8.7 sz. mell(iskola)'!D24+'8.8 sz. mell(szolidarit)'!D24+'8.9 sz. mell(köztemető)'!D24+'8.10 sz. mell(önk.v.)'!D24+'8.11 sz. mell(közp.költs.)'!D24+'8.12 sz. mell(utak)'!D24+'8.13 sz. mell(közvil)'!D24+'8.14 sz. mell(város és község)'!D24+'8.15 sz. mell(fogorvos)'!D24+'8.16 sz. mell(közművelődés)'!D24+'8.17 sz. mell(szoc.tám)'!D24+'8.18 sz. mell(szünid.étk.)'!D24+'8.... sz. mell'!D24+'8.19 sz. mell(önk.jogalk)'!D24+'8.20 sz. mell(tám.fin)'!D24+'8.21 sz. mell(államadó)'!D24+'8.22 sz. mell(önk.nem sorol)'!D24+'8.23 sz. mell(szabadidő)'!D24+'8.24 sz. mell(Vészhelyzet)'!D24+'8.25 sz. mell(Közterület fennt)'!D24</f>
        <v>0</v>
      </c>
      <c r="E24" s="591">
        <f>'8.1 sz. mell(múzeum)'!E24+'8.2 sz. mell(könyvtár)'!E24+'8.3 sz. mell(könyvtári áll.)'!E24+'8.4 sz. mell(védőnő)'!E24+'8.5 sz. mell (háziorv.)'!E24+'8.6 sz. mell (isk.étk)'!E24+'8.7 sz. mell(iskola)'!E24+'8.8 sz. mell(szolidarit)'!E24+'8.9 sz. mell(köztemető)'!E24+'8.10 sz. mell(önk.v.)'!E24+'8.11 sz. mell(közp.költs.)'!E24+'8.12 sz. mell(utak)'!E24+'8.13 sz. mell(közvil)'!E24+'8.14 sz. mell(város és község)'!E24+'8.15 sz. mell(fogorvos)'!E24+'8.16 sz. mell(közművelődés)'!E24+'8.17 sz. mell(szoc.tám)'!E24+'8.18 sz. mell(szünid.étk.)'!E24+'8.... sz. mell'!E24+'8.19 sz. mell(önk.jogalk)'!E24+'8.20 sz. mell(tám.fin)'!E24+'8.21 sz. mell(államadó)'!E24+'8.22 sz. mell(önk.nem sorol)'!E24+'8.23 sz. mell(szabadidő)'!E24+'8.24 sz. mell(Vészhelyzet)'!E24+'8.25 sz. mell(Közterület fennt)'!E24</f>
        <v>0</v>
      </c>
      <c r="F24" s="591">
        <f>'8.1 sz. mell(múzeum)'!F24+'8.2 sz. mell(könyvtár)'!F24+'8.3 sz. mell(könyvtári áll.)'!F24+'8.4 sz. mell(védőnő)'!F24+'8.5 sz. mell (háziorv.)'!F24+'8.6 sz. mell (isk.étk)'!F24+'8.7 sz. mell(iskola)'!F24+'8.8 sz. mell(szolidarit)'!F24+'8.9 sz. mell(köztemető)'!F24+'8.10 sz. mell(önk.v.)'!F24+'8.11 sz. mell(közp.költs.)'!F24+'8.12 sz. mell(utak)'!F24+'8.13 sz. mell(közvil)'!F24+'8.14 sz. mell(város és község)'!F24+'8.15 sz. mell(fogorvos)'!F24+'8.16 sz. mell(közművelődés)'!F24+'8.17 sz. mell(szoc.tám)'!F24+'8.18 sz. mell(szünid.étk.)'!F24+'8.... sz. mell'!F24+'8.19 sz. mell(önk.jogalk)'!F24+'8.20 sz. mell(tám.fin)'!F24+'8.21 sz. mell(államadó)'!F24+'8.22 sz. mell(önk.nem sorol)'!F24+'8.23 sz. mell(szabadidő)'!F24+'8.24 sz. mell(Vészhelyzet)'!F24+'8.25 sz. mell(Közterület fennt)'!F24</f>
        <v>0</v>
      </c>
      <c r="G24" s="591">
        <f>'8.1 sz. mell(múzeum)'!G24+'8.2 sz. mell(könyvtár)'!G24+'8.3 sz. mell(könyvtári áll.)'!G24+'8.4 sz. mell(védőnő)'!G24+'8.5 sz. mell (háziorv.)'!G24+'8.6 sz. mell (isk.étk)'!G24+'8.7 sz. mell(iskola)'!G24+'8.8 sz. mell(szolidarit)'!G24+'8.9 sz. mell(köztemető)'!G24+'8.10 sz. mell(önk.v.)'!G24+'8.11 sz. mell(közp.költs.)'!G24+'8.12 sz. mell(utak)'!G24+'8.13 sz. mell(közvil)'!G24+'8.14 sz. mell(város és község)'!G24+'8.15 sz. mell(fogorvos)'!G24+'8.16 sz. mell(közművelődés)'!G24+'8.17 sz. mell(szoc.tám)'!G24+'8.18 sz. mell(szünid.étk.)'!G24+'8.... sz. mell'!G24+'8.19 sz. mell(önk.jogalk)'!G24+'8.20 sz. mell(tám.fin)'!G24+'8.21 sz. mell(államadó)'!G24+'8.22 sz. mell(önk.nem sorol)'!G24+'8.23 sz. mell(szabadidő)'!G24+'8.24 sz. mell(Vészhelyzet)'!G24+'8.25 sz. mell(Közterület fennt)'!G24</f>
        <v>0</v>
      </c>
    </row>
    <row r="25" spans="1:7" s="47" customFormat="1" ht="12" customHeight="1" x14ac:dyDescent="0.2">
      <c r="A25" s="207" t="s">
        <v>79</v>
      </c>
      <c r="B25" s="388" t="s">
        <v>364</v>
      </c>
      <c r="C25" s="399">
        <f>'8.1 sz. mell(múzeum)'!C25+'8.2 sz. mell(könyvtár)'!C25+'8.3 sz. mell(könyvtári áll.)'!C25+'8.4 sz. mell(védőnő)'!C25+'8.5 sz. mell (háziorv.)'!C25+'8.6 sz. mell (isk.étk)'!C25+'8.7 sz. mell(iskola)'!C25+'8.8 sz. mell(szolidarit)'!C25+'8.9 sz. mell(köztemető)'!C25+'8.10 sz. mell(önk.v.)'!C25+'8.11 sz. mell(közp.költs.)'!C25+'8.12 sz. mell(utak)'!C25+'8.13 sz. mell(közvil)'!C25+'8.14 sz. mell(város és község)'!C25+'8.15 sz. mell(fogorvos)'!C25+'8.16 sz. mell(közművelődés)'!C25+'8.17 sz. mell(szoc.tám)'!C25+'8.18 sz. mell(szünid.étk.)'!C25+'8.... sz. mell'!C25+'8.19 sz. mell(önk.jogalk)'!C25+'8.20 sz. mell(tám.fin)'!C25+'8.21 sz. mell(államadó)'!C25+'8.22 sz. mell(önk.nem sorol)'!C25+'8.23 sz. mell(szabadidő)'!C25+'8.24 sz. mell(Vészhelyzet)'!C25+'8.25 sz. mell(Közterület fennt)'!C25</f>
        <v>0</v>
      </c>
      <c r="D25" s="399">
        <f>'8.1 sz. mell(múzeum)'!D25+'8.2 sz. mell(könyvtár)'!D25+'8.3 sz. mell(könyvtári áll.)'!D25+'8.4 sz. mell(védőnő)'!D25+'8.5 sz. mell (háziorv.)'!D25+'8.6 sz. mell (isk.étk)'!D25+'8.7 sz. mell(iskola)'!D25+'8.8 sz. mell(szolidarit)'!D25+'8.9 sz. mell(köztemető)'!D25+'8.10 sz. mell(önk.v.)'!D25+'8.11 sz. mell(közp.költs.)'!D25+'8.12 sz. mell(utak)'!D25+'8.13 sz. mell(közvil)'!D25+'8.14 sz. mell(város és község)'!D25+'8.15 sz. mell(fogorvos)'!D25+'8.16 sz. mell(közművelődés)'!D25+'8.17 sz. mell(szoc.tám)'!D25+'8.18 sz. mell(szünid.étk.)'!D25+'8.... sz. mell'!D25+'8.19 sz. mell(önk.jogalk)'!D25+'8.20 sz. mell(tám.fin)'!D25+'8.21 sz. mell(államadó)'!D25+'8.22 sz. mell(önk.nem sorol)'!D25+'8.23 sz. mell(szabadidő)'!D25+'8.24 sz. mell(Vészhelyzet)'!D25+'8.25 sz. mell(Közterület fennt)'!D25</f>
        <v>0</v>
      </c>
      <c r="E25" s="591">
        <f>'8.1 sz. mell(múzeum)'!E25+'8.2 sz. mell(könyvtár)'!E25+'8.3 sz. mell(könyvtári áll.)'!E25+'8.4 sz. mell(védőnő)'!E25+'8.5 sz. mell (háziorv.)'!E25+'8.6 sz. mell (isk.étk)'!E25+'8.7 sz. mell(iskola)'!E25+'8.8 sz. mell(szolidarit)'!E25+'8.9 sz. mell(köztemető)'!E25+'8.10 sz. mell(önk.v.)'!E25+'8.11 sz. mell(közp.költs.)'!E25+'8.12 sz. mell(utak)'!E25+'8.13 sz. mell(közvil)'!E25+'8.14 sz. mell(város és község)'!E25+'8.15 sz. mell(fogorvos)'!E25+'8.16 sz. mell(közművelődés)'!E25+'8.17 sz. mell(szoc.tám)'!E25+'8.18 sz. mell(szünid.étk.)'!E25+'8.... sz. mell'!E25+'8.19 sz. mell(önk.jogalk)'!E25+'8.20 sz. mell(tám.fin)'!E25+'8.21 sz. mell(államadó)'!E25+'8.22 sz. mell(önk.nem sorol)'!E25+'8.23 sz. mell(szabadidő)'!E25+'8.24 sz. mell(Vészhelyzet)'!E25+'8.25 sz. mell(Közterület fennt)'!E25</f>
        <v>0</v>
      </c>
      <c r="F25" s="591">
        <f>'8.1 sz. mell(múzeum)'!F25+'8.2 sz. mell(könyvtár)'!F25+'8.3 sz. mell(könyvtári áll.)'!F25+'8.4 sz. mell(védőnő)'!F25+'8.5 sz. mell (háziorv.)'!F25+'8.6 sz. mell (isk.étk)'!F25+'8.7 sz. mell(iskola)'!F25+'8.8 sz. mell(szolidarit)'!F25+'8.9 sz. mell(köztemető)'!F25+'8.10 sz. mell(önk.v.)'!F25+'8.11 sz. mell(közp.költs.)'!F25+'8.12 sz. mell(utak)'!F25+'8.13 sz. mell(közvil)'!F25+'8.14 sz. mell(város és község)'!F25+'8.15 sz. mell(fogorvos)'!F25+'8.16 sz. mell(közművelődés)'!F25+'8.17 sz. mell(szoc.tám)'!F25+'8.18 sz. mell(szünid.étk.)'!F25+'8.... sz. mell'!F25+'8.19 sz. mell(önk.jogalk)'!F25+'8.20 sz. mell(tám.fin)'!F25+'8.21 sz. mell(államadó)'!F25+'8.22 sz. mell(önk.nem sorol)'!F25+'8.23 sz. mell(szabadidő)'!F25+'8.24 sz. mell(Vészhelyzet)'!F25+'8.25 sz. mell(Közterület fennt)'!F25</f>
        <v>0</v>
      </c>
      <c r="G25" s="591">
        <f>'8.1 sz. mell(múzeum)'!G25+'8.2 sz. mell(könyvtár)'!G25+'8.3 sz. mell(könyvtári áll.)'!G25+'8.4 sz. mell(védőnő)'!G25+'8.5 sz. mell (háziorv.)'!G25+'8.6 sz. mell (isk.étk)'!G25+'8.7 sz. mell(iskola)'!G25+'8.8 sz. mell(szolidarit)'!G25+'8.9 sz. mell(köztemető)'!G25+'8.10 sz. mell(önk.v.)'!G25+'8.11 sz. mell(közp.költs.)'!G25+'8.12 sz. mell(utak)'!G25+'8.13 sz. mell(közvil)'!G25+'8.14 sz. mell(város és község)'!G25+'8.15 sz. mell(fogorvos)'!G25+'8.16 sz. mell(közművelődés)'!G25+'8.17 sz. mell(szoc.tám)'!G25+'8.18 sz. mell(szünid.étk.)'!G25+'8.... sz. mell'!G25+'8.19 sz. mell(önk.jogalk)'!G25+'8.20 sz. mell(tám.fin)'!G25+'8.21 sz. mell(államadó)'!G25+'8.22 sz. mell(önk.nem sorol)'!G25+'8.23 sz. mell(szabadidő)'!G25+'8.24 sz. mell(Vészhelyzet)'!G25+'8.25 sz. mell(Közterület fennt)'!G25</f>
        <v>0</v>
      </c>
    </row>
    <row r="26" spans="1:7" s="47" customFormat="1" ht="12" customHeight="1" x14ac:dyDescent="0.2">
      <c r="A26" s="207" t="s">
        <v>80</v>
      </c>
      <c r="B26" s="388" t="s">
        <v>365</v>
      </c>
      <c r="C26" s="399">
        <f>'8.1 sz. mell(múzeum)'!C26+'8.2 sz. mell(könyvtár)'!C26+'8.3 sz. mell(könyvtári áll.)'!C26+'8.4 sz. mell(védőnő)'!C26+'8.5 sz. mell (háziorv.)'!C26+'8.6 sz. mell (isk.étk)'!C26+'8.7 sz. mell(iskola)'!C26+'8.8 sz. mell(szolidarit)'!C26+'8.9 sz. mell(köztemető)'!C26+'8.10 sz. mell(önk.v.)'!C26+'8.11 sz. mell(közp.költs.)'!C26+'8.12 sz. mell(utak)'!C26+'8.13 sz. mell(közvil)'!C26+'8.14 sz. mell(város és község)'!C26+'8.15 sz. mell(fogorvos)'!C26+'8.16 sz. mell(közművelődés)'!C26+'8.17 sz. mell(szoc.tám)'!C26+'8.18 sz. mell(szünid.étk.)'!C26+'8.... sz. mell'!C26+'8.19 sz. mell(önk.jogalk)'!C26+'8.20 sz. mell(tám.fin)'!C26+'8.21 sz. mell(államadó)'!C26+'8.22 sz. mell(önk.nem sorol)'!C26+'8.23 sz. mell(szabadidő)'!C26+'8.24 sz. mell(Vészhelyzet)'!C26+'8.25 sz. mell(Közterület fennt)'!C26</f>
        <v>0</v>
      </c>
      <c r="D26" s="399">
        <f>'8.1 sz. mell(múzeum)'!D26+'8.2 sz. mell(könyvtár)'!D26+'8.3 sz. mell(könyvtári áll.)'!D26+'8.4 sz. mell(védőnő)'!D26+'8.5 sz. mell (háziorv.)'!D26+'8.6 sz. mell (isk.étk)'!D26+'8.7 sz. mell(iskola)'!D26+'8.8 sz. mell(szolidarit)'!D26+'8.9 sz. mell(köztemető)'!D26+'8.10 sz. mell(önk.v.)'!D26+'8.11 sz. mell(közp.költs.)'!D26+'8.12 sz. mell(utak)'!D26+'8.13 sz. mell(közvil)'!D26+'8.14 sz. mell(város és község)'!D26+'8.15 sz. mell(fogorvos)'!D26+'8.16 sz. mell(közművelődés)'!D26+'8.17 sz. mell(szoc.tám)'!D26+'8.18 sz. mell(szünid.étk.)'!D26+'8.... sz. mell'!D26+'8.19 sz. mell(önk.jogalk)'!D26+'8.20 sz. mell(tám.fin)'!D26+'8.21 sz. mell(államadó)'!D26+'8.22 sz. mell(önk.nem sorol)'!D26+'8.23 sz. mell(szabadidő)'!D26+'8.24 sz. mell(Vészhelyzet)'!D26+'8.25 sz. mell(Közterület fennt)'!D26</f>
        <v>0</v>
      </c>
      <c r="E26" s="591">
        <f>'8.1 sz. mell(múzeum)'!E26+'8.2 sz. mell(könyvtár)'!E26+'8.3 sz. mell(könyvtári áll.)'!E26+'8.4 sz. mell(védőnő)'!E26+'8.5 sz. mell (háziorv.)'!E26+'8.6 sz. mell (isk.étk)'!E26+'8.7 sz. mell(iskola)'!E26+'8.8 sz. mell(szolidarit)'!E26+'8.9 sz. mell(köztemető)'!E26+'8.10 sz. mell(önk.v.)'!E26+'8.11 sz. mell(közp.költs.)'!E26+'8.12 sz. mell(utak)'!E26+'8.13 sz. mell(közvil)'!E26+'8.14 sz. mell(város és község)'!E26+'8.15 sz. mell(fogorvos)'!E26+'8.16 sz. mell(közművelődés)'!E26+'8.17 sz. mell(szoc.tám)'!E26+'8.18 sz. mell(szünid.étk.)'!E26+'8.... sz. mell'!E26+'8.19 sz. mell(önk.jogalk)'!E26+'8.20 sz. mell(tám.fin)'!E26+'8.21 sz. mell(államadó)'!E26+'8.22 sz. mell(önk.nem sorol)'!E26+'8.23 sz. mell(szabadidő)'!E26+'8.24 sz. mell(Vészhelyzet)'!E26+'8.25 sz. mell(Közterület fennt)'!E26</f>
        <v>0</v>
      </c>
      <c r="F26" s="591">
        <f>'8.1 sz. mell(múzeum)'!F26+'8.2 sz. mell(könyvtár)'!F26+'8.3 sz. mell(könyvtári áll.)'!F26+'8.4 sz. mell(védőnő)'!F26+'8.5 sz. mell (háziorv.)'!F26+'8.6 sz. mell (isk.étk)'!F26+'8.7 sz. mell(iskola)'!F26+'8.8 sz. mell(szolidarit)'!F26+'8.9 sz. mell(köztemető)'!F26+'8.10 sz. mell(önk.v.)'!F26+'8.11 sz. mell(közp.költs.)'!F26+'8.12 sz. mell(utak)'!F26+'8.13 sz. mell(közvil)'!F26+'8.14 sz. mell(város és község)'!F26+'8.15 sz. mell(fogorvos)'!F26+'8.16 sz. mell(közművelődés)'!F26+'8.17 sz. mell(szoc.tám)'!F26+'8.18 sz. mell(szünid.étk.)'!F26+'8.... sz. mell'!F26+'8.19 sz. mell(önk.jogalk)'!F26+'8.20 sz. mell(tám.fin)'!F26+'8.21 sz. mell(államadó)'!F26+'8.22 sz. mell(önk.nem sorol)'!F26+'8.23 sz. mell(szabadidő)'!F26+'8.24 sz. mell(Vészhelyzet)'!F26+'8.25 sz. mell(Közterület fennt)'!F26</f>
        <v>0</v>
      </c>
      <c r="G26" s="591">
        <f>'8.1 sz. mell(múzeum)'!G26+'8.2 sz. mell(könyvtár)'!G26+'8.3 sz. mell(könyvtári áll.)'!G26+'8.4 sz. mell(védőnő)'!G26+'8.5 sz. mell (háziorv.)'!G26+'8.6 sz. mell (isk.étk)'!G26+'8.7 sz. mell(iskola)'!G26+'8.8 sz. mell(szolidarit)'!G26+'8.9 sz. mell(köztemető)'!G26+'8.10 sz. mell(önk.v.)'!G26+'8.11 sz. mell(közp.költs.)'!G26+'8.12 sz. mell(utak)'!G26+'8.13 sz. mell(közvil)'!G26+'8.14 sz. mell(város és község)'!G26+'8.15 sz. mell(fogorvos)'!G26+'8.16 sz. mell(közművelődés)'!G26+'8.17 sz. mell(szoc.tám)'!G26+'8.18 sz. mell(szünid.étk.)'!G26+'8.... sz. mell'!G26+'8.19 sz. mell(önk.jogalk)'!G26+'8.20 sz. mell(tám.fin)'!G26+'8.21 sz. mell(államadó)'!G26+'8.22 sz. mell(önk.nem sorol)'!G26+'8.23 sz. mell(szabadidő)'!G26+'8.24 sz. mell(Vészhelyzet)'!G26+'8.25 sz. mell(Közterület fennt)'!G26</f>
        <v>0</v>
      </c>
    </row>
    <row r="27" spans="1:7" s="47" customFormat="1" ht="12" customHeight="1" x14ac:dyDescent="0.2">
      <c r="A27" s="207" t="s">
        <v>128</v>
      </c>
      <c r="B27" s="388" t="s">
        <v>203</v>
      </c>
      <c r="C27" s="399">
        <f>'8.1 sz. mell(múzeum)'!C27+'8.2 sz. mell(könyvtár)'!C27+'8.3 sz. mell(könyvtári áll.)'!C27+'8.4 sz. mell(védőnő)'!C27+'8.5 sz. mell (háziorv.)'!C27+'8.6 sz. mell (isk.étk)'!C27+'8.7 sz. mell(iskola)'!C27+'8.8 sz. mell(szolidarit)'!C27+'8.9 sz. mell(köztemető)'!C27+'8.10 sz. mell(önk.v.)'!C27+'8.11 sz. mell(közp.költs.)'!C27+'8.12 sz. mell(utak)'!C27+'8.13 sz. mell(közvil)'!C27+'8.14 sz. mell(város és község)'!C27+'8.15 sz. mell(fogorvos)'!C27+'8.16 sz. mell(közművelődés)'!C27+'8.17 sz. mell(szoc.tám)'!C27+'8.18 sz. mell(szünid.étk.)'!C27+'8.... sz. mell'!C27+'8.19 sz. mell(önk.jogalk)'!C27+'8.20 sz. mell(tám.fin)'!C27+'8.21 sz. mell(államadó)'!C27+'8.22 sz. mell(önk.nem sorol)'!C27+'8.23 sz. mell(szabadidő)'!C27+'8.24 sz. mell(Vészhelyzet)'!C27+'8.25 sz. mell(Közterület fennt)'!C27</f>
        <v>0</v>
      </c>
      <c r="D27" s="399">
        <f>'8.1 sz. mell(múzeum)'!D27+'8.2 sz. mell(könyvtár)'!D27+'8.3 sz. mell(könyvtári áll.)'!D27+'8.4 sz. mell(védőnő)'!D27+'8.5 sz. mell (háziorv.)'!D27+'8.6 sz. mell (isk.étk)'!D27+'8.7 sz. mell(iskola)'!D27+'8.8 sz. mell(szolidarit)'!D27+'8.9 sz. mell(köztemető)'!D27+'8.10 sz. mell(önk.v.)'!D27+'8.11 sz. mell(közp.költs.)'!D27+'8.12 sz. mell(utak)'!D27+'8.13 sz. mell(közvil)'!D27+'8.14 sz. mell(város és község)'!D27+'8.15 sz. mell(fogorvos)'!D27+'8.16 sz. mell(közművelődés)'!D27+'8.17 sz. mell(szoc.tám)'!D27+'8.18 sz. mell(szünid.étk.)'!D27+'8.... sz. mell'!D27+'8.19 sz. mell(önk.jogalk)'!D27+'8.20 sz. mell(tám.fin)'!D27+'8.21 sz. mell(államadó)'!D27+'8.22 sz. mell(önk.nem sorol)'!D27+'8.23 sz. mell(szabadidő)'!D27+'8.24 sz. mell(Vészhelyzet)'!D27+'8.25 sz. mell(Közterület fennt)'!D27</f>
        <v>0</v>
      </c>
      <c r="E27" s="591">
        <f>'8.1 sz. mell(múzeum)'!E27+'8.2 sz. mell(könyvtár)'!E27+'8.3 sz. mell(könyvtári áll.)'!E27+'8.4 sz. mell(védőnő)'!E27+'8.5 sz. mell (háziorv.)'!E27+'8.6 sz. mell (isk.étk)'!E27+'8.7 sz. mell(iskola)'!E27+'8.8 sz. mell(szolidarit)'!E27+'8.9 sz. mell(köztemető)'!E27+'8.10 sz. mell(önk.v.)'!E27+'8.11 sz. mell(közp.költs.)'!E27+'8.12 sz. mell(utak)'!E27+'8.13 sz. mell(közvil)'!E27+'8.14 sz. mell(város és község)'!E27+'8.15 sz. mell(fogorvos)'!E27+'8.16 sz. mell(közművelődés)'!E27+'8.17 sz. mell(szoc.tám)'!E27+'8.18 sz. mell(szünid.étk.)'!E27+'8.... sz. mell'!E27+'8.19 sz. mell(önk.jogalk)'!E27+'8.20 sz. mell(tám.fin)'!E27+'8.21 sz. mell(államadó)'!E27+'8.22 sz. mell(önk.nem sorol)'!E27+'8.23 sz. mell(szabadidő)'!E27+'8.24 sz. mell(Vészhelyzet)'!E27+'8.25 sz. mell(Közterület fennt)'!E27</f>
        <v>0</v>
      </c>
      <c r="F27" s="591">
        <f>'8.1 sz. mell(múzeum)'!F27+'8.2 sz. mell(könyvtár)'!F27+'8.3 sz. mell(könyvtári áll.)'!F27+'8.4 sz. mell(védőnő)'!F27+'8.5 sz. mell (háziorv.)'!F27+'8.6 sz. mell (isk.étk)'!F27+'8.7 sz. mell(iskola)'!F27+'8.8 sz. mell(szolidarit)'!F27+'8.9 sz. mell(köztemető)'!F27+'8.10 sz. mell(önk.v.)'!F27+'8.11 sz. mell(közp.költs.)'!F27+'8.12 sz. mell(utak)'!F27+'8.13 sz. mell(közvil)'!F27+'8.14 sz. mell(város és község)'!F27+'8.15 sz. mell(fogorvos)'!F27+'8.16 sz. mell(közművelődés)'!F27+'8.17 sz. mell(szoc.tám)'!F27+'8.18 sz. mell(szünid.étk.)'!F27+'8.... sz. mell'!F27+'8.19 sz. mell(önk.jogalk)'!F27+'8.20 sz. mell(tám.fin)'!F27+'8.21 sz. mell(államadó)'!F27+'8.22 sz. mell(önk.nem sorol)'!F27+'8.23 sz. mell(szabadidő)'!F27+'8.24 sz. mell(Vészhelyzet)'!F27+'8.25 sz. mell(Közterület fennt)'!F27</f>
        <v>0</v>
      </c>
      <c r="G27" s="591">
        <f>'8.1 sz. mell(múzeum)'!G27+'8.2 sz. mell(könyvtár)'!G27+'8.3 sz. mell(könyvtári áll.)'!G27+'8.4 sz. mell(védőnő)'!G27+'8.5 sz. mell (háziorv.)'!G27+'8.6 sz. mell (isk.étk)'!G27+'8.7 sz. mell(iskola)'!G27+'8.8 sz. mell(szolidarit)'!G27+'8.9 sz. mell(köztemető)'!G27+'8.10 sz. mell(önk.v.)'!G27+'8.11 sz. mell(közp.költs.)'!G27+'8.12 sz. mell(utak)'!G27+'8.13 sz. mell(közvil)'!G27+'8.14 sz. mell(város és község)'!G27+'8.15 sz. mell(fogorvos)'!G27+'8.16 sz. mell(közművelődés)'!G27+'8.17 sz. mell(szoc.tám)'!G27+'8.18 sz. mell(szünid.étk.)'!G27+'8.... sz. mell'!G27+'8.19 sz. mell(önk.jogalk)'!G27+'8.20 sz. mell(tám.fin)'!G27+'8.21 sz. mell(államadó)'!G27+'8.22 sz. mell(önk.nem sorol)'!G27+'8.23 sz. mell(szabadidő)'!G27+'8.24 sz. mell(Vészhelyzet)'!G27+'8.25 sz. mell(Közterület fennt)'!G27</f>
        <v>0</v>
      </c>
    </row>
    <row r="28" spans="1:7" s="47" customFormat="1" ht="12" customHeight="1" thickBot="1" x14ac:dyDescent="0.25">
      <c r="A28" s="208" t="s">
        <v>129</v>
      </c>
      <c r="B28" s="391" t="s">
        <v>204</v>
      </c>
      <c r="C28" s="407">
        <f>'8.1 sz. mell(múzeum)'!C28+'8.2 sz. mell(könyvtár)'!C28+'8.3 sz. mell(könyvtári áll.)'!C28+'8.4 sz. mell(védőnő)'!C28+'8.5 sz. mell (háziorv.)'!C28+'8.6 sz. mell (isk.étk)'!C28+'8.7 sz. mell(iskola)'!C28+'8.8 sz. mell(szolidarit)'!C28+'8.9 sz. mell(köztemető)'!C28+'8.10 sz. mell(önk.v.)'!C28+'8.11 sz. mell(közp.költs.)'!C28+'8.12 sz. mell(utak)'!C28+'8.13 sz. mell(közvil)'!C28+'8.14 sz. mell(város és község)'!C28+'8.15 sz. mell(fogorvos)'!C28+'8.16 sz. mell(közművelődés)'!C28+'8.17 sz. mell(szoc.tám)'!C28+'8.18 sz. mell(szünid.étk.)'!C28+'8.... sz. mell'!C28+'8.19 sz. mell(önk.jogalk)'!C28+'8.20 sz. mell(tám.fin)'!C28+'8.21 sz. mell(államadó)'!C28+'8.22 sz. mell(önk.nem sorol)'!C28+'8.23 sz. mell(szabadidő)'!C28+'8.24 sz. mell(Vészhelyzet)'!C28+'8.25 sz. mell(Közterület fennt)'!C28</f>
        <v>0</v>
      </c>
      <c r="D28" s="407">
        <f>'8.1 sz. mell(múzeum)'!D28+'8.2 sz. mell(könyvtár)'!D28+'8.3 sz. mell(könyvtári áll.)'!D28+'8.4 sz. mell(védőnő)'!D28+'8.5 sz. mell (háziorv.)'!D28+'8.6 sz. mell (isk.étk)'!D28+'8.7 sz. mell(iskola)'!D28+'8.8 sz. mell(szolidarit)'!D28+'8.9 sz. mell(köztemető)'!D28+'8.10 sz. mell(önk.v.)'!D28+'8.11 sz. mell(közp.költs.)'!D28+'8.12 sz. mell(utak)'!D28+'8.13 sz. mell(közvil)'!D28+'8.14 sz. mell(város és község)'!D28+'8.15 sz. mell(fogorvos)'!D28+'8.16 sz. mell(közművelődés)'!D28+'8.17 sz. mell(szoc.tám)'!D28+'8.18 sz. mell(szünid.étk.)'!D28+'8.... sz. mell'!D28+'8.19 sz. mell(önk.jogalk)'!D28+'8.20 sz. mell(tám.fin)'!D28+'8.21 sz. mell(államadó)'!D28+'8.22 sz. mell(önk.nem sorol)'!D28+'8.23 sz. mell(szabadidő)'!D28+'8.24 sz. mell(Vészhelyzet)'!D28+'8.25 sz. mell(Közterület fennt)'!D28</f>
        <v>0</v>
      </c>
      <c r="E28" s="592">
        <f>'8.1 sz. mell(múzeum)'!E28+'8.2 sz. mell(könyvtár)'!E28+'8.3 sz. mell(könyvtári áll.)'!E28+'8.4 sz. mell(védőnő)'!E28+'8.5 sz. mell (háziorv.)'!E28+'8.6 sz. mell (isk.étk)'!E28+'8.7 sz. mell(iskola)'!E28+'8.8 sz. mell(szolidarit)'!E28+'8.9 sz. mell(köztemető)'!E28+'8.10 sz. mell(önk.v.)'!E28+'8.11 sz. mell(közp.költs.)'!E28+'8.12 sz. mell(utak)'!E28+'8.13 sz. mell(közvil)'!E28+'8.14 sz. mell(város és község)'!E28+'8.15 sz. mell(fogorvos)'!E28+'8.16 sz. mell(közművelődés)'!E28+'8.17 sz. mell(szoc.tám)'!E28+'8.18 sz. mell(szünid.étk.)'!E28+'8.... sz. mell'!E28+'8.19 sz. mell(önk.jogalk)'!E28+'8.20 sz. mell(tám.fin)'!E28+'8.21 sz. mell(államadó)'!E28+'8.22 sz. mell(önk.nem sorol)'!E28+'8.23 sz. mell(szabadidő)'!E28+'8.24 sz. mell(Vészhelyzet)'!E28+'8.25 sz. mell(Közterület fennt)'!E28</f>
        <v>0</v>
      </c>
      <c r="F28" s="592">
        <f>'8.1 sz. mell(múzeum)'!F28+'8.2 sz. mell(könyvtár)'!F28+'8.3 sz. mell(könyvtári áll.)'!F28+'8.4 sz. mell(védőnő)'!F28+'8.5 sz. mell (háziorv.)'!F28+'8.6 sz. mell (isk.étk)'!F28+'8.7 sz. mell(iskola)'!F28+'8.8 sz. mell(szolidarit)'!F28+'8.9 sz. mell(köztemető)'!F28+'8.10 sz. mell(önk.v.)'!F28+'8.11 sz. mell(közp.költs.)'!F28+'8.12 sz. mell(utak)'!F28+'8.13 sz. mell(közvil)'!F28+'8.14 sz. mell(város és község)'!F28+'8.15 sz. mell(fogorvos)'!F28+'8.16 sz. mell(közművelődés)'!F28+'8.17 sz. mell(szoc.tám)'!F28+'8.18 sz. mell(szünid.étk.)'!F28+'8.... sz. mell'!F28+'8.19 sz. mell(önk.jogalk)'!F28+'8.20 sz. mell(tám.fin)'!F28+'8.21 sz. mell(államadó)'!F28+'8.22 sz. mell(önk.nem sorol)'!F28+'8.23 sz. mell(szabadidő)'!F28+'8.24 sz. mell(Vészhelyzet)'!F28+'8.25 sz. mell(Közterület fennt)'!F28</f>
        <v>0</v>
      </c>
      <c r="G28" s="592">
        <f>'8.1 sz. mell(múzeum)'!G28+'8.2 sz. mell(könyvtár)'!G28+'8.3 sz. mell(könyvtári áll.)'!G28+'8.4 sz. mell(védőnő)'!G28+'8.5 sz. mell (háziorv.)'!G28+'8.6 sz. mell (isk.étk)'!G28+'8.7 sz. mell(iskola)'!G28+'8.8 sz. mell(szolidarit)'!G28+'8.9 sz. mell(köztemető)'!G28+'8.10 sz. mell(önk.v.)'!G28+'8.11 sz. mell(közp.költs.)'!G28+'8.12 sz. mell(utak)'!G28+'8.13 sz. mell(közvil)'!G28+'8.14 sz. mell(város és község)'!G28+'8.15 sz. mell(fogorvos)'!G28+'8.16 sz. mell(közművelődés)'!G28+'8.17 sz. mell(szoc.tám)'!G28+'8.18 sz. mell(szünid.étk.)'!G28+'8.... sz. mell'!G28+'8.19 sz. mell(önk.jogalk)'!G28+'8.20 sz. mell(tám.fin)'!G28+'8.21 sz. mell(államadó)'!G28+'8.22 sz. mell(önk.nem sorol)'!G28+'8.23 sz. mell(szabadidő)'!G28+'8.24 sz. mell(Vészhelyzet)'!G28+'8.25 sz. mell(Közterület fennt)'!G28</f>
        <v>0</v>
      </c>
    </row>
    <row r="29" spans="1:7" s="47" customFormat="1" ht="12" customHeight="1" thickBot="1" x14ac:dyDescent="0.25">
      <c r="A29" s="22" t="s">
        <v>130</v>
      </c>
      <c r="B29" s="322" t="s">
        <v>496</v>
      </c>
      <c r="C29" s="406">
        <f>'8.1 sz. mell(múzeum)'!C29+'8.2 sz. mell(könyvtár)'!C29+'8.3 sz. mell(könyvtári áll.)'!C29+'8.4 sz. mell(védőnő)'!C29+'8.5 sz. mell (háziorv.)'!C29+'8.6 sz. mell (isk.étk)'!C29+'8.7 sz. mell(iskola)'!C29+'8.8 sz. mell(szolidarit)'!C29+'8.9 sz. mell(köztemető)'!C29+'8.10 sz. mell(önk.v.)'!C29+'8.11 sz. mell(közp.költs.)'!C29+'8.12 sz. mell(utak)'!C29+'8.13 sz. mell(közvil)'!C29+'8.14 sz. mell(város és község)'!C29+'8.15 sz. mell(fogorvos)'!C29+'8.16 sz. mell(közművelődés)'!C29+'8.17 sz. mell(szoc.tám)'!C29+'8.18 sz. mell(szünid.étk.)'!C29+'8.... sz. mell'!C29+'8.19 sz. mell(önk.jogalk)'!C29+'8.20 sz. mell(tám.fin)'!C29+'8.21 sz. mell(államadó)'!C29+'8.22 sz. mell(önk.nem sorol)'!C29+'8.23 sz. mell(szabadidő)'!C29+'8.24 sz. mell(Vészhelyzet)'!C29+'8.25 sz. mell(Közterület fennt)'!C29</f>
        <v>1064365000</v>
      </c>
      <c r="D29" s="406">
        <f>'8.1 sz. mell(múzeum)'!D29+'8.2 sz. mell(könyvtár)'!D29+'8.3 sz. mell(könyvtári áll.)'!D29+'8.4 sz. mell(védőnő)'!D29+'8.5 sz. mell (háziorv.)'!D29+'8.6 sz. mell (isk.étk)'!D29+'8.7 sz. mell(iskola)'!D29+'8.8 sz. mell(szolidarit)'!D29+'8.9 sz. mell(köztemető)'!D29+'8.10 sz. mell(önk.v.)'!D29+'8.11 sz. mell(közp.költs.)'!D29+'8.12 sz. mell(utak)'!D29+'8.13 sz. mell(közvil)'!D29+'8.14 sz. mell(város és község)'!D29+'8.15 sz. mell(fogorvos)'!D29+'8.16 sz. mell(közművelődés)'!D29+'8.17 sz. mell(szoc.tám)'!D29+'8.18 sz. mell(szünid.étk.)'!D29+'8.... sz. mell'!D29+'8.19 sz. mell(önk.jogalk)'!D29+'8.20 sz. mell(tám.fin)'!D29+'8.21 sz. mell(államadó)'!D29+'8.22 sz. mell(önk.nem sorol)'!D29+'8.23 sz. mell(szabadidő)'!D29+'8.24 sz. mell(Vészhelyzet)'!D29+'8.25 sz. mell(Közterület fennt)'!D29</f>
        <v>1064365000</v>
      </c>
      <c r="E29" s="479">
        <f>'8.1 sz. mell(múzeum)'!E29+'8.2 sz. mell(könyvtár)'!E29+'8.3 sz. mell(könyvtári áll.)'!E29+'8.4 sz. mell(védőnő)'!E29+'8.5 sz. mell (háziorv.)'!E29+'8.6 sz. mell (isk.étk)'!E29+'8.7 sz. mell(iskola)'!E29+'8.8 sz. mell(szolidarit)'!E29+'8.9 sz. mell(köztemető)'!E29+'8.10 sz. mell(önk.v.)'!E29+'8.11 sz. mell(közp.költs.)'!E29+'8.12 sz. mell(utak)'!E29+'8.13 sz. mell(közvil)'!E29+'8.14 sz. mell(város és község)'!E29+'8.15 sz. mell(fogorvos)'!E29+'8.16 sz. mell(közművelődés)'!E29+'8.17 sz. mell(szoc.tám)'!E29+'8.18 sz. mell(szünid.étk.)'!E29+'8.... sz. mell'!E29+'8.19 sz. mell(önk.jogalk)'!E29+'8.20 sz. mell(tám.fin)'!E29+'8.21 sz. mell(államadó)'!E29+'8.22 sz. mell(önk.nem sorol)'!E29+'8.23 sz. mell(szabadidő)'!E29+'8.24 sz. mell(Vészhelyzet)'!E29+'8.25 sz. mell(Közterület fennt)'!E29</f>
        <v>1064365000</v>
      </c>
      <c r="F29" s="479">
        <f>'8.1 sz. mell(múzeum)'!F29+'8.2 sz. mell(könyvtár)'!F29+'8.3 sz. mell(könyvtári áll.)'!F29+'8.4 sz. mell(védőnő)'!F29+'8.5 sz. mell (háziorv.)'!F29+'8.6 sz. mell (isk.étk)'!F29+'8.7 sz. mell(iskola)'!F29+'8.8 sz. mell(szolidarit)'!F29+'8.9 sz. mell(köztemető)'!F29+'8.10 sz. mell(önk.v.)'!F29+'8.11 sz. mell(közp.költs.)'!F29+'8.12 sz. mell(utak)'!F29+'8.13 sz. mell(közvil)'!F29+'8.14 sz. mell(város és község)'!F29+'8.15 sz. mell(fogorvos)'!F29+'8.16 sz. mell(közművelődés)'!F29+'8.17 sz. mell(szoc.tám)'!F29+'8.18 sz. mell(szünid.étk.)'!F29+'8.... sz. mell'!F29+'8.19 sz. mell(önk.jogalk)'!F29+'8.20 sz. mell(tám.fin)'!F29+'8.21 sz. mell(államadó)'!F29+'8.22 sz. mell(önk.nem sorol)'!F29+'8.23 sz. mell(szabadidő)'!F29+'8.24 sz. mell(Vészhelyzet)'!F29+'8.25 sz. mell(Közterület fennt)'!F29</f>
        <v>1064365000</v>
      </c>
      <c r="G29" s="479">
        <f>'8.1 sz. mell(múzeum)'!G29+'8.2 sz. mell(könyvtár)'!G29+'8.3 sz. mell(könyvtári áll.)'!G29+'8.4 sz. mell(védőnő)'!G29+'8.5 sz. mell (háziorv.)'!G29+'8.6 sz. mell (isk.étk)'!G29+'8.7 sz. mell(iskola)'!G29+'8.8 sz. mell(szolidarit)'!G29+'8.9 sz. mell(köztemető)'!G29+'8.10 sz. mell(önk.v.)'!G29+'8.11 sz. mell(közp.költs.)'!G29+'8.12 sz. mell(utak)'!G29+'8.13 sz. mell(közvil)'!G29+'8.14 sz. mell(város és község)'!G29+'8.15 sz. mell(fogorvos)'!G29+'8.16 sz. mell(közművelődés)'!G29+'8.17 sz. mell(szoc.tám)'!G29+'8.18 sz. mell(szünid.étk.)'!G29+'8.... sz. mell'!G29+'8.19 sz. mell(önk.jogalk)'!G29+'8.20 sz. mell(tám.fin)'!G29+'8.21 sz. mell(államadó)'!G29+'8.22 sz. mell(önk.nem sorol)'!G29+'8.23 sz. mell(szabadidő)'!G29+'8.24 sz. mell(Vészhelyzet)'!G29+'8.25 sz. mell(Közterület fennt)'!G29</f>
        <v>775061843</v>
      </c>
    </row>
    <row r="30" spans="1:7" s="47" customFormat="1" ht="12" customHeight="1" x14ac:dyDescent="0.2">
      <c r="A30" s="206" t="s">
        <v>206</v>
      </c>
      <c r="B30" s="387" t="s">
        <v>491</v>
      </c>
      <c r="C30" s="405">
        <f>'8.1 sz. mell(múzeum)'!C30+'8.2 sz. mell(könyvtár)'!C30+'8.3 sz. mell(könyvtári áll.)'!C30+'8.4 sz. mell(védőnő)'!C30+'8.5 sz. mell (háziorv.)'!C30+'8.6 sz. mell (isk.étk)'!C30+'8.7 sz. mell(iskola)'!C30+'8.8 sz. mell(szolidarit)'!C30+'8.9 sz. mell(köztemető)'!C30+'8.10 sz. mell(önk.v.)'!C30+'8.11 sz. mell(közp.költs.)'!C30+'8.12 sz. mell(utak)'!C30+'8.13 sz. mell(közvil)'!C30+'8.14 sz. mell(város és község)'!C30+'8.15 sz. mell(fogorvos)'!C30+'8.16 sz. mell(közművelődés)'!C30+'8.17 sz. mell(szoc.tám)'!C30+'8.18 sz. mell(szünid.étk.)'!C30+'8.... sz. mell'!C30+'8.19 sz. mell(önk.jogalk)'!C30+'8.20 sz. mell(tám.fin)'!C30+'8.21 sz. mell(államadó)'!C30+'8.22 sz. mell(önk.nem sorol)'!C30+'8.23 sz. mell(szabadidő)'!C30+'8.24 sz. mell(Vészhelyzet)'!C30+'8.25 sz. mell(Közterület fennt)'!C30</f>
        <v>160000000</v>
      </c>
      <c r="D30" s="405">
        <f>'8.1 sz. mell(múzeum)'!D30+'8.2 sz. mell(könyvtár)'!D30+'8.3 sz. mell(könyvtári áll.)'!D30+'8.4 sz. mell(védőnő)'!D30+'8.5 sz. mell (háziorv.)'!D30+'8.6 sz. mell (isk.étk)'!D30+'8.7 sz. mell(iskola)'!D30+'8.8 sz. mell(szolidarit)'!D30+'8.9 sz. mell(köztemető)'!D30+'8.10 sz. mell(önk.v.)'!D30+'8.11 sz. mell(közp.költs.)'!D30+'8.12 sz. mell(utak)'!D30+'8.13 sz. mell(közvil)'!D30+'8.14 sz. mell(város és község)'!D30+'8.15 sz. mell(fogorvos)'!D30+'8.16 sz. mell(közművelődés)'!D30+'8.17 sz. mell(szoc.tám)'!D30+'8.18 sz. mell(szünid.étk.)'!D30+'8.... sz. mell'!D30+'8.19 sz. mell(önk.jogalk)'!D30+'8.20 sz. mell(tám.fin)'!D30+'8.21 sz. mell(államadó)'!D30+'8.22 sz. mell(önk.nem sorol)'!D30+'8.23 sz. mell(szabadidő)'!D30+'8.24 sz. mell(Vészhelyzet)'!D30+'8.25 sz. mell(Közterület fennt)'!D30</f>
        <v>160000000</v>
      </c>
      <c r="E30" s="590">
        <f>'8.1 sz. mell(múzeum)'!E30+'8.2 sz. mell(könyvtár)'!E30+'8.3 sz. mell(könyvtári áll.)'!E30+'8.4 sz. mell(védőnő)'!E30+'8.5 sz. mell (háziorv.)'!E30+'8.6 sz. mell (isk.étk)'!E30+'8.7 sz. mell(iskola)'!E30+'8.8 sz. mell(szolidarit)'!E30+'8.9 sz. mell(köztemető)'!E30+'8.10 sz. mell(önk.v.)'!E30+'8.11 sz. mell(közp.költs.)'!E30+'8.12 sz. mell(utak)'!E30+'8.13 sz. mell(közvil)'!E30+'8.14 sz. mell(város és község)'!E30+'8.15 sz. mell(fogorvos)'!E30+'8.16 sz. mell(közművelődés)'!E30+'8.17 sz. mell(szoc.tám)'!E30+'8.18 sz. mell(szünid.étk.)'!E30+'8.... sz. mell'!E30+'8.19 sz. mell(önk.jogalk)'!E30+'8.20 sz. mell(tám.fin)'!E30+'8.21 sz. mell(államadó)'!E30+'8.22 sz. mell(önk.nem sorol)'!E30+'8.23 sz. mell(szabadidő)'!E30+'8.24 sz. mell(Vészhelyzet)'!E30+'8.25 sz. mell(Közterület fennt)'!E30</f>
        <v>160000000</v>
      </c>
      <c r="F30" s="590">
        <f>'8.1 sz. mell(múzeum)'!F30+'8.2 sz. mell(könyvtár)'!F30+'8.3 sz. mell(könyvtári áll.)'!F30+'8.4 sz. mell(védőnő)'!F30+'8.5 sz. mell (háziorv.)'!F30+'8.6 sz. mell (isk.étk)'!F30+'8.7 sz. mell(iskola)'!F30+'8.8 sz. mell(szolidarit)'!F30+'8.9 sz. mell(köztemető)'!F30+'8.10 sz. mell(önk.v.)'!F30+'8.11 sz. mell(közp.költs.)'!F30+'8.12 sz. mell(utak)'!F30+'8.13 sz. mell(közvil)'!F30+'8.14 sz. mell(város és község)'!F30+'8.15 sz. mell(fogorvos)'!F30+'8.16 sz. mell(közművelődés)'!F30+'8.17 sz. mell(szoc.tám)'!F30+'8.18 sz. mell(szünid.étk.)'!F30+'8.... sz. mell'!F30+'8.19 sz. mell(önk.jogalk)'!F30+'8.20 sz. mell(tám.fin)'!F30+'8.21 sz. mell(államadó)'!F30+'8.22 sz. mell(önk.nem sorol)'!F30+'8.23 sz. mell(szabadidő)'!F30+'8.24 sz. mell(Vészhelyzet)'!F30+'8.25 sz. mell(Közterület fennt)'!F30</f>
        <v>169200000</v>
      </c>
      <c r="G30" s="590">
        <f>'8.1 sz. mell(múzeum)'!G30+'8.2 sz. mell(könyvtár)'!G30+'8.3 sz. mell(könyvtári áll.)'!G30+'8.4 sz. mell(védőnő)'!G30+'8.5 sz. mell (háziorv.)'!G30+'8.6 sz. mell (isk.étk)'!G30+'8.7 sz. mell(iskola)'!G30+'8.8 sz. mell(szolidarit)'!G30+'8.9 sz. mell(köztemető)'!G30+'8.10 sz. mell(önk.v.)'!G30+'8.11 sz. mell(közp.költs.)'!G30+'8.12 sz. mell(utak)'!G30+'8.13 sz. mell(közvil)'!G30+'8.14 sz. mell(város és község)'!G30+'8.15 sz. mell(fogorvos)'!G30+'8.16 sz. mell(közművelődés)'!G30+'8.17 sz. mell(szoc.tám)'!G30+'8.18 sz. mell(szünid.étk.)'!G30+'8.... sz. mell'!G30+'8.19 sz. mell(önk.jogalk)'!G30+'8.20 sz. mell(tám.fin)'!G30+'8.21 sz. mell(államadó)'!G30+'8.22 sz. mell(önk.nem sorol)'!G30+'8.23 sz. mell(szabadidő)'!G30+'8.24 sz. mell(Vészhelyzet)'!G30+'8.25 sz. mell(Közterület fennt)'!G30</f>
        <v>189149080</v>
      </c>
    </row>
    <row r="31" spans="1:7" s="47" customFormat="1" ht="12" customHeight="1" x14ac:dyDescent="0.2">
      <c r="A31" s="207" t="s">
        <v>207</v>
      </c>
      <c r="B31" s="388" t="s">
        <v>553</v>
      </c>
      <c r="C31" s="399">
        <f>'8.1 sz. mell(múzeum)'!C31+'8.2 sz. mell(könyvtár)'!C31+'8.3 sz. mell(könyvtári áll.)'!C31+'8.4 sz. mell(védőnő)'!C31+'8.5 sz. mell (háziorv.)'!C31+'8.6 sz. mell (isk.étk)'!C31+'8.7 sz. mell(iskola)'!C31+'8.8 sz. mell(szolidarit)'!C31+'8.9 sz. mell(köztemető)'!C31+'8.10 sz. mell(önk.v.)'!C31+'8.11 sz. mell(közp.költs.)'!C31+'8.12 sz. mell(utak)'!C31+'8.13 sz. mell(közvil)'!C31+'8.14 sz. mell(város és község)'!C31+'8.15 sz. mell(fogorvos)'!C31+'8.16 sz. mell(közművelődés)'!C31+'8.17 sz. mell(szoc.tám)'!C31+'8.18 sz. mell(szünid.étk.)'!C31+'8.... sz. mell'!C31+'8.19 sz. mell(önk.jogalk)'!C31+'8.20 sz. mell(tám.fin)'!C31+'8.21 sz. mell(államadó)'!C31+'8.22 sz. mell(önk.nem sorol)'!C31+'8.23 sz. mell(szabadidő)'!C31+'8.24 sz. mell(Vészhelyzet)'!C31+'8.25 sz. mell(Közterület fennt)'!C31</f>
        <v>20000000</v>
      </c>
      <c r="D31" s="399">
        <f>'8.1 sz. mell(múzeum)'!D31+'8.2 sz. mell(könyvtár)'!D31+'8.3 sz. mell(könyvtári áll.)'!D31+'8.4 sz. mell(védőnő)'!D31+'8.5 sz. mell (háziorv.)'!D31+'8.6 sz. mell (isk.étk)'!D31+'8.7 sz. mell(iskola)'!D31+'8.8 sz. mell(szolidarit)'!D31+'8.9 sz. mell(köztemető)'!D31+'8.10 sz. mell(önk.v.)'!D31+'8.11 sz. mell(közp.költs.)'!D31+'8.12 sz. mell(utak)'!D31+'8.13 sz. mell(közvil)'!D31+'8.14 sz. mell(város és község)'!D31+'8.15 sz. mell(fogorvos)'!D31+'8.16 sz. mell(közművelődés)'!D31+'8.17 sz. mell(szoc.tám)'!D31+'8.18 sz. mell(szünid.étk.)'!D31+'8.... sz. mell'!D31+'8.19 sz. mell(önk.jogalk)'!D31+'8.20 sz. mell(tám.fin)'!D31+'8.21 sz. mell(államadó)'!D31+'8.22 sz. mell(önk.nem sorol)'!D31+'8.23 sz. mell(szabadidő)'!D31+'8.24 sz. mell(Vészhelyzet)'!D31+'8.25 sz. mell(Közterület fennt)'!D31</f>
        <v>20000000</v>
      </c>
      <c r="E31" s="591">
        <f>'8.1 sz. mell(múzeum)'!E31+'8.2 sz. mell(könyvtár)'!E31+'8.3 sz. mell(könyvtári áll.)'!E31+'8.4 sz. mell(védőnő)'!E31+'8.5 sz. mell (háziorv.)'!E31+'8.6 sz. mell (isk.étk)'!E31+'8.7 sz. mell(iskola)'!E31+'8.8 sz. mell(szolidarit)'!E31+'8.9 sz. mell(köztemető)'!E31+'8.10 sz. mell(önk.v.)'!E31+'8.11 sz. mell(közp.költs.)'!E31+'8.12 sz. mell(utak)'!E31+'8.13 sz. mell(közvil)'!E31+'8.14 sz. mell(város és község)'!E31+'8.15 sz. mell(fogorvos)'!E31+'8.16 sz. mell(közművelődés)'!E31+'8.17 sz. mell(szoc.tám)'!E31+'8.18 sz. mell(szünid.étk.)'!E31+'8.... sz. mell'!E31+'8.19 sz. mell(önk.jogalk)'!E31+'8.20 sz. mell(tám.fin)'!E31+'8.21 sz. mell(államadó)'!E31+'8.22 sz. mell(önk.nem sorol)'!E31+'8.23 sz. mell(szabadidő)'!E31+'8.24 sz. mell(Vészhelyzet)'!E31+'8.25 sz. mell(Közterület fennt)'!E31</f>
        <v>20000000</v>
      </c>
      <c r="F31" s="591">
        <f>'8.1 sz. mell(múzeum)'!F31+'8.2 sz. mell(könyvtár)'!F31+'8.3 sz. mell(könyvtári áll.)'!F31+'8.4 sz. mell(védőnő)'!F31+'8.5 sz. mell (háziorv.)'!F31+'8.6 sz. mell (isk.étk)'!F31+'8.7 sz. mell(iskola)'!F31+'8.8 sz. mell(szolidarit)'!F31+'8.9 sz. mell(köztemető)'!F31+'8.10 sz. mell(önk.v.)'!F31+'8.11 sz. mell(közp.költs.)'!F31+'8.12 sz. mell(utak)'!F31+'8.13 sz. mell(közvil)'!F31+'8.14 sz. mell(város és község)'!F31+'8.15 sz. mell(fogorvos)'!F31+'8.16 sz. mell(közművelődés)'!F31+'8.17 sz. mell(szoc.tám)'!F31+'8.18 sz. mell(szünid.étk.)'!F31+'8.... sz. mell'!F31+'8.19 sz. mell(önk.jogalk)'!F31+'8.20 sz. mell(tám.fin)'!F31+'8.21 sz. mell(államadó)'!F31+'8.22 sz. mell(önk.nem sorol)'!F31+'8.23 sz. mell(szabadidő)'!F31+'8.24 sz. mell(Vészhelyzet)'!F31+'8.25 sz. mell(Közterület fennt)'!F31</f>
        <v>20000000</v>
      </c>
      <c r="G31" s="591">
        <f>'8.1 sz. mell(múzeum)'!G31+'8.2 sz. mell(könyvtár)'!G31+'8.3 sz. mell(könyvtári áll.)'!G31+'8.4 sz. mell(védőnő)'!G31+'8.5 sz. mell (háziorv.)'!G31+'8.6 sz. mell (isk.étk)'!G31+'8.7 sz. mell(iskola)'!G31+'8.8 sz. mell(szolidarit)'!G31+'8.9 sz. mell(köztemető)'!G31+'8.10 sz. mell(önk.v.)'!G31+'8.11 sz. mell(közp.költs.)'!G31+'8.12 sz. mell(utak)'!G31+'8.13 sz. mell(közvil)'!G31+'8.14 sz. mell(város és község)'!G31+'8.15 sz. mell(fogorvos)'!G31+'8.16 sz. mell(közművelődés)'!G31+'8.17 sz. mell(szoc.tám)'!G31+'8.18 sz. mell(szünid.étk.)'!G31+'8.... sz. mell'!G31+'8.19 sz. mell(önk.jogalk)'!G31+'8.20 sz. mell(tám.fin)'!G31+'8.21 sz. mell(államadó)'!G31+'8.22 sz. mell(önk.nem sorol)'!G31+'8.23 sz. mell(szabadidő)'!G31+'8.24 sz. mell(Vészhelyzet)'!G31+'8.25 sz. mell(Közterület fennt)'!G31</f>
        <v>27441372</v>
      </c>
    </row>
    <row r="32" spans="1:7" s="47" customFormat="1" ht="12" customHeight="1" x14ac:dyDescent="0.2">
      <c r="A32" s="207" t="s">
        <v>208</v>
      </c>
      <c r="B32" s="388" t="s">
        <v>554</v>
      </c>
      <c r="C32" s="399">
        <f>'8.1 sz. mell(múzeum)'!C32+'8.2 sz. mell(könyvtár)'!C32+'8.3 sz. mell(könyvtári áll.)'!C32+'8.4 sz. mell(védőnő)'!C32+'8.5 sz. mell (háziorv.)'!C32+'8.6 sz. mell (isk.étk)'!C32+'8.7 sz. mell(iskola)'!C32+'8.8 sz. mell(szolidarit)'!C32+'8.9 sz. mell(köztemető)'!C32+'8.10 sz. mell(önk.v.)'!C32+'8.11 sz. mell(közp.költs.)'!C32+'8.12 sz. mell(utak)'!C32+'8.13 sz. mell(közvil)'!C32+'8.14 sz. mell(város és község)'!C32+'8.15 sz. mell(fogorvos)'!C32+'8.16 sz. mell(közművelődés)'!C32+'8.17 sz. mell(szoc.tám)'!C32+'8.18 sz. mell(szünid.étk.)'!C32+'8.... sz. mell'!C32+'8.19 sz. mell(önk.jogalk)'!C32+'8.20 sz. mell(tám.fin)'!C32+'8.21 sz. mell(államadó)'!C32+'8.22 sz. mell(önk.nem sorol)'!C32+'8.23 sz. mell(szabadidő)'!C32+'8.24 sz. mell(Vészhelyzet)'!C32+'8.25 sz. mell(Közterület fennt)'!C32</f>
        <v>0</v>
      </c>
      <c r="D32" s="399">
        <f>'8.1 sz. mell(múzeum)'!D32+'8.2 sz. mell(könyvtár)'!D32+'8.3 sz. mell(könyvtári áll.)'!D32+'8.4 sz. mell(védőnő)'!D32+'8.5 sz. mell (háziorv.)'!D32+'8.6 sz. mell (isk.étk)'!D32+'8.7 sz. mell(iskola)'!D32+'8.8 sz. mell(szolidarit)'!D32+'8.9 sz. mell(köztemető)'!D32+'8.10 sz. mell(önk.v.)'!D32+'8.11 sz. mell(közp.költs.)'!D32+'8.12 sz. mell(utak)'!D32+'8.13 sz. mell(közvil)'!D32+'8.14 sz. mell(város és község)'!D32+'8.15 sz. mell(fogorvos)'!D32+'8.16 sz. mell(közművelődés)'!D32+'8.17 sz. mell(szoc.tám)'!D32+'8.18 sz. mell(szünid.étk.)'!D32+'8.... sz. mell'!D32+'8.19 sz. mell(önk.jogalk)'!D32+'8.20 sz. mell(tám.fin)'!D32+'8.21 sz. mell(államadó)'!D32+'8.22 sz. mell(önk.nem sorol)'!D32+'8.23 sz. mell(szabadidő)'!D32+'8.24 sz. mell(Vészhelyzet)'!D32+'8.25 sz. mell(Közterület fennt)'!D32</f>
        <v>0</v>
      </c>
      <c r="E32" s="591">
        <f>'8.1 sz. mell(múzeum)'!E32+'8.2 sz. mell(könyvtár)'!E32+'8.3 sz. mell(könyvtári áll.)'!E32+'8.4 sz. mell(védőnő)'!E32+'8.5 sz. mell (háziorv.)'!E32+'8.6 sz. mell (isk.étk)'!E32+'8.7 sz. mell(iskola)'!E32+'8.8 sz. mell(szolidarit)'!E32+'8.9 sz. mell(köztemető)'!E32+'8.10 sz. mell(önk.v.)'!E32+'8.11 sz. mell(közp.költs.)'!E32+'8.12 sz. mell(utak)'!E32+'8.13 sz. mell(közvil)'!E32+'8.14 sz. mell(város és község)'!E32+'8.15 sz. mell(fogorvos)'!E32+'8.16 sz. mell(közművelődés)'!E32+'8.17 sz. mell(szoc.tám)'!E32+'8.18 sz. mell(szünid.étk.)'!E32+'8.... sz. mell'!E32+'8.19 sz. mell(önk.jogalk)'!E32+'8.20 sz. mell(tám.fin)'!E32+'8.21 sz. mell(államadó)'!E32+'8.22 sz. mell(önk.nem sorol)'!E32+'8.23 sz. mell(szabadidő)'!E32+'8.24 sz. mell(Vészhelyzet)'!E32+'8.25 sz. mell(Közterület fennt)'!E32</f>
        <v>0</v>
      </c>
      <c r="F32" s="591">
        <f>'8.1 sz. mell(múzeum)'!F32+'8.2 sz. mell(könyvtár)'!F32+'8.3 sz. mell(könyvtári áll.)'!F32+'8.4 sz. mell(védőnő)'!F32+'8.5 sz. mell (háziorv.)'!F32+'8.6 sz. mell (isk.étk)'!F32+'8.7 sz. mell(iskola)'!F32+'8.8 sz. mell(szolidarit)'!F32+'8.9 sz. mell(köztemető)'!F32+'8.10 sz. mell(önk.v.)'!F32+'8.11 sz. mell(közp.költs.)'!F32+'8.12 sz. mell(utak)'!F32+'8.13 sz. mell(közvil)'!F32+'8.14 sz. mell(város és község)'!F32+'8.15 sz. mell(fogorvos)'!F32+'8.16 sz. mell(közművelődés)'!F32+'8.17 sz. mell(szoc.tám)'!F32+'8.18 sz. mell(szünid.étk.)'!F32+'8.... sz. mell'!F32+'8.19 sz. mell(önk.jogalk)'!F32+'8.20 sz. mell(tám.fin)'!F32+'8.21 sz. mell(államadó)'!F32+'8.22 sz. mell(önk.nem sorol)'!F32+'8.23 sz. mell(szabadidő)'!F32+'8.24 sz. mell(Vészhelyzet)'!F32+'8.25 sz. mell(Közterület fennt)'!F32</f>
        <v>0</v>
      </c>
      <c r="G32" s="591">
        <f>'8.1 sz. mell(múzeum)'!G32+'8.2 sz. mell(könyvtár)'!G32+'8.3 sz. mell(könyvtári áll.)'!G32+'8.4 sz. mell(védőnő)'!G32+'8.5 sz. mell (háziorv.)'!G32+'8.6 sz. mell (isk.étk)'!G32+'8.7 sz. mell(iskola)'!G32+'8.8 sz. mell(szolidarit)'!G32+'8.9 sz. mell(köztemető)'!G32+'8.10 sz. mell(önk.v.)'!G32+'8.11 sz. mell(közp.költs.)'!G32+'8.12 sz. mell(utak)'!G32+'8.13 sz. mell(közvil)'!G32+'8.14 sz. mell(város és község)'!G32+'8.15 sz. mell(fogorvos)'!G32+'8.16 sz. mell(közművelődés)'!G32+'8.17 sz. mell(szoc.tám)'!G32+'8.18 sz. mell(szünid.étk.)'!G32+'8.... sz. mell'!G32+'8.19 sz. mell(önk.jogalk)'!G32+'8.20 sz. mell(tám.fin)'!G32+'8.21 sz. mell(államadó)'!G32+'8.22 sz. mell(önk.nem sorol)'!G32+'8.23 sz. mell(szabadidő)'!G32+'8.24 sz. mell(Vészhelyzet)'!G32+'8.25 sz. mell(Közterület fennt)'!G32</f>
        <v>196841</v>
      </c>
    </row>
    <row r="33" spans="1:7" s="47" customFormat="1" ht="12" customHeight="1" x14ac:dyDescent="0.2">
      <c r="A33" s="207" t="s">
        <v>209</v>
      </c>
      <c r="B33" s="388" t="s">
        <v>493</v>
      </c>
      <c r="C33" s="399">
        <f>'8.1 sz. mell(múzeum)'!C33+'8.2 sz. mell(könyvtár)'!C33+'8.3 sz. mell(könyvtári áll.)'!C33+'8.4 sz. mell(védőnő)'!C33+'8.5 sz. mell (háziorv.)'!C33+'8.6 sz. mell (isk.étk)'!C33+'8.7 sz. mell(iskola)'!C33+'8.8 sz. mell(szolidarit)'!C33+'8.9 sz. mell(köztemető)'!C33+'8.10 sz. mell(önk.v.)'!C33+'8.11 sz. mell(közp.költs.)'!C33+'8.12 sz. mell(utak)'!C33+'8.13 sz. mell(közvil)'!C33+'8.14 sz. mell(város és község)'!C33+'8.15 sz. mell(fogorvos)'!C33+'8.16 sz. mell(közművelődés)'!C33+'8.17 sz. mell(szoc.tám)'!C33+'8.18 sz. mell(szünid.étk.)'!C33+'8.... sz. mell'!C33+'8.19 sz. mell(önk.jogalk)'!C33+'8.20 sz. mell(tám.fin)'!C33+'8.21 sz. mell(államadó)'!C33+'8.22 sz. mell(önk.nem sorol)'!C33+'8.23 sz. mell(szabadidő)'!C33+'8.24 sz. mell(Vészhelyzet)'!C33+'8.25 sz. mell(Közterület fennt)'!C33</f>
        <v>850000000</v>
      </c>
      <c r="D33" s="399">
        <f>'8.1 sz. mell(múzeum)'!D33+'8.2 sz. mell(könyvtár)'!D33+'8.3 sz. mell(könyvtári áll.)'!D33+'8.4 sz. mell(védőnő)'!D33+'8.5 sz. mell (háziorv.)'!D33+'8.6 sz. mell (isk.étk)'!D33+'8.7 sz. mell(iskola)'!D33+'8.8 sz. mell(szolidarit)'!D33+'8.9 sz. mell(köztemető)'!D33+'8.10 sz. mell(önk.v.)'!D33+'8.11 sz. mell(közp.költs.)'!D33+'8.12 sz. mell(utak)'!D33+'8.13 sz. mell(közvil)'!D33+'8.14 sz. mell(város és község)'!D33+'8.15 sz. mell(fogorvos)'!D33+'8.16 sz. mell(közművelődés)'!D33+'8.17 sz. mell(szoc.tám)'!D33+'8.18 sz. mell(szünid.étk.)'!D33+'8.... sz. mell'!D33+'8.19 sz. mell(önk.jogalk)'!D33+'8.20 sz. mell(tám.fin)'!D33+'8.21 sz. mell(államadó)'!D33+'8.22 sz. mell(önk.nem sorol)'!D33+'8.23 sz. mell(szabadidő)'!D33+'8.24 sz. mell(Vészhelyzet)'!D33+'8.25 sz. mell(Közterület fennt)'!D33</f>
        <v>850000000</v>
      </c>
      <c r="E33" s="591">
        <f>'8.1 sz. mell(múzeum)'!E33+'8.2 sz. mell(könyvtár)'!E33+'8.3 sz. mell(könyvtári áll.)'!E33+'8.4 sz. mell(védőnő)'!E33+'8.5 sz. mell (háziorv.)'!E33+'8.6 sz. mell (isk.étk)'!E33+'8.7 sz. mell(iskola)'!E33+'8.8 sz. mell(szolidarit)'!E33+'8.9 sz. mell(köztemető)'!E33+'8.10 sz. mell(önk.v.)'!E33+'8.11 sz. mell(közp.költs.)'!E33+'8.12 sz. mell(utak)'!E33+'8.13 sz. mell(közvil)'!E33+'8.14 sz. mell(város és község)'!E33+'8.15 sz. mell(fogorvos)'!E33+'8.16 sz. mell(közművelődés)'!E33+'8.17 sz. mell(szoc.tám)'!E33+'8.18 sz. mell(szünid.étk.)'!E33+'8.... sz. mell'!E33+'8.19 sz. mell(önk.jogalk)'!E33+'8.20 sz. mell(tám.fin)'!E33+'8.21 sz. mell(államadó)'!E33+'8.22 sz. mell(önk.nem sorol)'!E33+'8.23 sz. mell(szabadidő)'!E33+'8.24 sz. mell(Vészhelyzet)'!E33+'8.25 sz. mell(Közterület fennt)'!E33</f>
        <v>850000000</v>
      </c>
      <c r="F33" s="591">
        <f>'8.1 sz. mell(múzeum)'!F33+'8.2 sz. mell(könyvtár)'!F33+'8.3 sz. mell(könyvtári áll.)'!F33+'8.4 sz. mell(védőnő)'!F33+'8.5 sz. mell (háziorv.)'!F33+'8.6 sz. mell (isk.étk)'!F33+'8.7 sz. mell(iskola)'!F33+'8.8 sz. mell(szolidarit)'!F33+'8.9 sz. mell(köztemető)'!F33+'8.10 sz. mell(önk.v.)'!F33+'8.11 sz. mell(közp.költs.)'!F33+'8.12 sz. mell(utak)'!F33+'8.13 sz. mell(közvil)'!F33+'8.14 sz. mell(város és község)'!F33+'8.15 sz. mell(fogorvos)'!F33+'8.16 sz. mell(közművelődés)'!F33+'8.17 sz. mell(szoc.tám)'!F33+'8.18 sz. mell(szünid.étk.)'!F33+'8.... sz. mell'!F33+'8.19 sz. mell(önk.jogalk)'!F33+'8.20 sz. mell(tám.fin)'!F33+'8.21 sz. mell(államadó)'!F33+'8.22 sz. mell(önk.nem sorol)'!F33+'8.23 sz. mell(szabadidő)'!F33+'8.24 sz. mell(Vészhelyzet)'!F33+'8.25 sz. mell(Közterület fennt)'!F33</f>
        <v>840800000</v>
      </c>
      <c r="G33" s="591">
        <f>'8.1 sz. mell(múzeum)'!G33+'8.2 sz. mell(könyvtár)'!G33+'8.3 sz. mell(könyvtári áll.)'!G33+'8.4 sz. mell(védőnő)'!G33+'8.5 sz. mell (háziorv.)'!G33+'8.6 sz. mell (isk.étk)'!G33+'8.7 sz. mell(iskola)'!G33+'8.8 sz. mell(szolidarit)'!G33+'8.9 sz. mell(köztemető)'!G33+'8.10 sz. mell(önk.v.)'!G33+'8.11 sz. mell(közp.költs.)'!G33+'8.12 sz. mell(utak)'!G33+'8.13 sz. mell(közvil)'!G33+'8.14 sz. mell(város és község)'!G33+'8.15 sz. mell(fogorvos)'!G33+'8.16 sz. mell(közművelődés)'!G33+'8.17 sz. mell(szoc.tám)'!G33+'8.18 sz. mell(szünid.étk.)'!G33+'8.... sz. mell'!G33+'8.19 sz. mell(önk.jogalk)'!G33+'8.20 sz. mell(tám.fin)'!G33+'8.21 sz. mell(államadó)'!G33+'8.22 sz. mell(önk.nem sorol)'!G33+'8.23 sz. mell(szabadidő)'!G33+'8.24 sz. mell(Vészhelyzet)'!G33+'8.25 sz. mell(Közterület fennt)'!G33</f>
        <v>548122166</v>
      </c>
    </row>
    <row r="34" spans="1:7" s="47" customFormat="1" ht="12" customHeight="1" x14ac:dyDescent="0.2">
      <c r="A34" s="207" t="s">
        <v>488</v>
      </c>
      <c r="B34" s="388" t="s">
        <v>494</v>
      </c>
      <c r="C34" s="399">
        <f>'8.1 sz. mell(múzeum)'!C34+'8.2 sz. mell(könyvtár)'!C34+'8.3 sz. mell(könyvtári áll.)'!C34+'8.4 sz. mell(védőnő)'!C34+'8.5 sz. mell (háziorv.)'!C34+'8.6 sz. mell (isk.étk)'!C34+'8.7 sz. mell(iskola)'!C34+'8.8 sz. mell(szolidarit)'!C34+'8.9 sz. mell(köztemető)'!C34+'8.10 sz. mell(önk.v.)'!C34+'8.11 sz. mell(közp.költs.)'!C34+'8.12 sz. mell(utak)'!C34+'8.13 sz. mell(közvil)'!C34+'8.14 sz. mell(város és község)'!C34+'8.15 sz. mell(fogorvos)'!C34+'8.16 sz. mell(közművelődés)'!C34+'8.17 sz. mell(szoc.tám)'!C34+'8.18 sz. mell(szünid.étk.)'!C34+'8.... sz. mell'!C34+'8.19 sz. mell(önk.jogalk)'!C34+'8.20 sz. mell(tám.fin)'!C34+'8.21 sz. mell(államadó)'!C34+'8.22 sz. mell(önk.nem sorol)'!C34+'8.23 sz. mell(szabadidő)'!C34+'8.24 sz. mell(Vészhelyzet)'!C34+'8.25 sz. mell(Közterület fennt)'!C34</f>
        <v>750000</v>
      </c>
      <c r="D34" s="399">
        <f>'8.1 sz. mell(múzeum)'!D34+'8.2 sz. mell(könyvtár)'!D34+'8.3 sz. mell(könyvtári áll.)'!D34+'8.4 sz. mell(védőnő)'!D34+'8.5 sz. mell (háziorv.)'!D34+'8.6 sz. mell (isk.étk)'!D34+'8.7 sz. mell(iskola)'!D34+'8.8 sz. mell(szolidarit)'!D34+'8.9 sz. mell(köztemető)'!D34+'8.10 sz. mell(önk.v.)'!D34+'8.11 sz. mell(közp.költs.)'!D34+'8.12 sz. mell(utak)'!D34+'8.13 sz. mell(közvil)'!D34+'8.14 sz. mell(város és község)'!D34+'8.15 sz. mell(fogorvos)'!D34+'8.16 sz. mell(közművelődés)'!D34+'8.17 sz. mell(szoc.tám)'!D34+'8.18 sz. mell(szünid.étk.)'!D34+'8.... sz. mell'!D34+'8.19 sz. mell(önk.jogalk)'!D34+'8.20 sz. mell(tám.fin)'!D34+'8.21 sz. mell(államadó)'!D34+'8.22 sz. mell(önk.nem sorol)'!D34+'8.23 sz. mell(szabadidő)'!D34+'8.24 sz. mell(Vészhelyzet)'!D34+'8.25 sz. mell(Közterület fennt)'!D34</f>
        <v>750000</v>
      </c>
      <c r="E34" s="591">
        <f>'8.1 sz. mell(múzeum)'!E34+'8.2 sz. mell(könyvtár)'!E34+'8.3 sz. mell(könyvtári áll.)'!E34+'8.4 sz. mell(védőnő)'!E34+'8.5 sz. mell (háziorv.)'!E34+'8.6 sz. mell (isk.étk)'!E34+'8.7 sz. mell(iskola)'!E34+'8.8 sz. mell(szolidarit)'!E34+'8.9 sz. mell(köztemető)'!E34+'8.10 sz. mell(önk.v.)'!E34+'8.11 sz. mell(közp.költs.)'!E34+'8.12 sz. mell(utak)'!E34+'8.13 sz. mell(közvil)'!E34+'8.14 sz. mell(város és község)'!E34+'8.15 sz. mell(fogorvos)'!E34+'8.16 sz. mell(közművelődés)'!E34+'8.17 sz. mell(szoc.tám)'!E34+'8.18 sz. mell(szünid.étk.)'!E34+'8.... sz. mell'!E34+'8.19 sz. mell(önk.jogalk)'!E34+'8.20 sz. mell(tám.fin)'!E34+'8.21 sz. mell(államadó)'!E34+'8.22 sz. mell(önk.nem sorol)'!E34+'8.23 sz. mell(szabadidő)'!E34+'8.24 sz. mell(Vészhelyzet)'!E34+'8.25 sz. mell(Közterület fennt)'!E34</f>
        <v>750000</v>
      </c>
      <c r="F34" s="591">
        <f>'8.1 sz. mell(múzeum)'!F34+'8.2 sz. mell(könyvtár)'!F34+'8.3 sz. mell(könyvtári áll.)'!F34+'8.4 sz. mell(védőnő)'!F34+'8.5 sz. mell (háziorv.)'!F34+'8.6 sz. mell (isk.étk)'!F34+'8.7 sz. mell(iskola)'!F34+'8.8 sz. mell(szolidarit)'!F34+'8.9 sz. mell(köztemető)'!F34+'8.10 sz. mell(önk.v.)'!F34+'8.11 sz. mell(közp.költs.)'!F34+'8.12 sz. mell(utak)'!F34+'8.13 sz. mell(közvil)'!F34+'8.14 sz. mell(város és község)'!F34+'8.15 sz. mell(fogorvos)'!F34+'8.16 sz. mell(közművelődés)'!F34+'8.17 sz. mell(szoc.tám)'!F34+'8.18 sz. mell(szünid.étk.)'!F34+'8.... sz. mell'!F34+'8.19 sz. mell(önk.jogalk)'!F34+'8.20 sz. mell(tám.fin)'!F34+'8.21 sz. mell(államadó)'!F34+'8.22 sz. mell(önk.nem sorol)'!F34+'8.23 sz. mell(szabadidő)'!F34+'8.24 sz. mell(Vészhelyzet)'!F34+'8.25 sz. mell(Közterület fennt)'!F34</f>
        <v>750000</v>
      </c>
      <c r="G34" s="591">
        <f>'8.1 sz. mell(múzeum)'!G34+'8.2 sz. mell(könyvtár)'!G34+'8.3 sz. mell(könyvtári áll.)'!G34+'8.4 sz. mell(védőnő)'!G34+'8.5 sz. mell (háziorv.)'!G34+'8.6 sz. mell (isk.étk)'!G34+'8.7 sz. mell(iskola)'!G34+'8.8 sz. mell(szolidarit)'!G34+'8.9 sz. mell(köztemető)'!G34+'8.10 sz. mell(önk.v.)'!G34+'8.11 sz. mell(közp.költs.)'!G34+'8.12 sz. mell(utak)'!G34+'8.13 sz. mell(közvil)'!G34+'8.14 sz. mell(város és község)'!G34+'8.15 sz. mell(fogorvos)'!G34+'8.16 sz. mell(közművelődés)'!G34+'8.17 sz. mell(szoc.tám)'!G34+'8.18 sz. mell(szünid.étk.)'!G34+'8.... sz. mell'!G34+'8.19 sz. mell(önk.jogalk)'!G34+'8.20 sz. mell(tám.fin)'!G34+'8.21 sz. mell(államadó)'!G34+'8.22 sz. mell(önk.nem sorol)'!G34+'8.23 sz. mell(szabadidő)'!G34+'8.24 sz. mell(Vészhelyzet)'!G34+'8.25 sz. mell(Közterület fennt)'!G34</f>
        <v>3060960</v>
      </c>
    </row>
    <row r="35" spans="1:7" s="47" customFormat="1" ht="12" customHeight="1" x14ac:dyDescent="0.2">
      <c r="A35" s="207" t="s">
        <v>489</v>
      </c>
      <c r="B35" s="388" t="s">
        <v>210</v>
      </c>
      <c r="C35" s="399">
        <f>'8.1 sz. mell(múzeum)'!C35+'8.2 sz. mell(könyvtár)'!C35+'8.3 sz. mell(könyvtári áll.)'!C35+'8.4 sz. mell(védőnő)'!C35+'8.5 sz. mell (háziorv.)'!C35+'8.6 sz. mell (isk.étk)'!C35+'8.7 sz. mell(iskola)'!C35+'8.8 sz. mell(szolidarit)'!C35+'8.9 sz. mell(köztemető)'!C35+'8.10 sz. mell(önk.v.)'!C35+'8.11 sz. mell(közp.költs.)'!C35+'8.12 sz. mell(utak)'!C35+'8.13 sz. mell(közvil)'!C35+'8.14 sz. mell(város és község)'!C35+'8.15 sz. mell(fogorvos)'!C35+'8.16 sz. mell(közművelődés)'!C35+'8.17 sz. mell(szoc.tám)'!C35+'8.18 sz. mell(szünid.étk.)'!C35+'8.... sz. mell'!C35+'8.19 sz. mell(önk.jogalk)'!C35+'8.20 sz. mell(tám.fin)'!C35+'8.21 sz. mell(államadó)'!C35+'8.22 sz. mell(önk.nem sorol)'!C35+'8.23 sz. mell(szabadidő)'!C35+'8.24 sz. mell(Vészhelyzet)'!C35+'8.25 sz. mell(Közterület fennt)'!C35</f>
        <v>29300000</v>
      </c>
      <c r="D35" s="399">
        <f>'8.1 sz. mell(múzeum)'!D35+'8.2 sz. mell(könyvtár)'!D35+'8.3 sz. mell(könyvtári áll.)'!D35+'8.4 sz. mell(védőnő)'!D35+'8.5 sz. mell (háziorv.)'!D35+'8.6 sz. mell (isk.étk)'!D35+'8.7 sz. mell(iskola)'!D35+'8.8 sz. mell(szolidarit)'!D35+'8.9 sz. mell(köztemető)'!D35+'8.10 sz. mell(önk.v.)'!D35+'8.11 sz. mell(közp.költs.)'!D35+'8.12 sz. mell(utak)'!D35+'8.13 sz. mell(közvil)'!D35+'8.14 sz. mell(város és község)'!D35+'8.15 sz. mell(fogorvos)'!D35+'8.16 sz. mell(közművelődés)'!D35+'8.17 sz. mell(szoc.tám)'!D35+'8.18 sz. mell(szünid.étk.)'!D35+'8.... sz. mell'!D35+'8.19 sz. mell(önk.jogalk)'!D35+'8.20 sz. mell(tám.fin)'!D35+'8.21 sz. mell(államadó)'!D35+'8.22 sz. mell(önk.nem sorol)'!D35+'8.23 sz. mell(szabadidő)'!D35+'8.24 sz. mell(Vészhelyzet)'!D35+'8.25 sz. mell(Közterület fennt)'!D35</f>
        <v>29300000</v>
      </c>
      <c r="E35" s="591">
        <f>'8.1 sz. mell(múzeum)'!E35+'8.2 sz. mell(könyvtár)'!E35+'8.3 sz. mell(könyvtári áll.)'!E35+'8.4 sz. mell(védőnő)'!E35+'8.5 sz. mell (háziorv.)'!E35+'8.6 sz. mell (isk.étk)'!E35+'8.7 sz. mell(iskola)'!E35+'8.8 sz. mell(szolidarit)'!E35+'8.9 sz. mell(köztemető)'!E35+'8.10 sz. mell(önk.v.)'!E35+'8.11 sz. mell(közp.költs.)'!E35+'8.12 sz. mell(utak)'!E35+'8.13 sz. mell(közvil)'!E35+'8.14 sz. mell(város és község)'!E35+'8.15 sz. mell(fogorvos)'!E35+'8.16 sz. mell(közművelődés)'!E35+'8.17 sz. mell(szoc.tám)'!E35+'8.18 sz. mell(szünid.étk.)'!E35+'8.... sz. mell'!E35+'8.19 sz. mell(önk.jogalk)'!E35+'8.20 sz. mell(tám.fin)'!E35+'8.21 sz. mell(államadó)'!E35+'8.22 sz. mell(önk.nem sorol)'!E35+'8.23 sz. mell(szabadidő)'!E35+'8.24 sz. mell(Vészhelyzet)'!E35+'8.25 sz. mell(Közterület fennt)'!E35</f>
        <v>29300000</v>
      </c>
      <c r="F35" s="591">
        <f>'8.1 sz. mell(múzeum)'!F35+'8.2 sz. mell(könyvtár)'!F35+'8.3 sz. mell(könyvtári áll.)'!F35+'8.4 sz. mell(védőnő)'!F35+'8.5 sz. mell (háziorv.)'!F35+'8.6 sz. mell (isk.étk)'!F35+'8.7 sz. mell(iskola)'!F35+'8.8 sz. mell(szolidarit)'!F35+'8.9 sz. mell(köztemető)'!F35+'8.10 sz. mell(önk.v.)'!F35+'8.11 sz. mell(közp.költs.)'!F35+'8.12 sz. mell(utak)'!F35+'8.13 sz. mell(közvil)'!F35+'8.14 sz. mell(város és község)'!F35+'8.15 sz. mell(fogorvos)'!F35+'8.16 sz. mell(közművelődés)'!F35+'8.17 sz. mell(szoc.tám)'!F35+'8.18 sz. mell(szünid.étk.)'!F35+'8.... sz. mell'!F35+'8.19 sz. mell(önk.jogalk)'!F35+'8.20 sz. mell(tám.fin)'!F35+'8.21 sz. mell(államadó)'!F35+'8.22 sz. mell(önk.nem sorol)'!F35+'8.23 sz. mell(szabadidő)'!F35+'8.24 sz. mell(Vészhelyzet)'!F35+'8.25 sz. mell(Közterület fennt)'!F35</f>
        <v>29300000</v>
      </c>
      <c r="G35" s="653">
        <f>'8.1 sz. mell(múzeum)'!G35+'8.2 sz. mell(könyvtár)'!G35+'8.3 sz. mell(könyvtári áll.)'!G35+'8.4 sz. mell(védőnő)'!G35+'8.5 sz. mell (háziorv.)'!G35+'8.6 sz. mell (isk.étk)'!G35+'8.7 sz. mell(iskola)'!G35+'8.8 sz. mell(szolidarit)'!G35+'8.9 sz. mell(köztemető)'!G35+'8.10 sz. mell(önk.v.)'!G35+'8.11 sz. mell(közp.költs.)'!G35+'8.12 sz. mell(utak)'!G35+'8.13 sz. mell(közvil)'!G35+'8.14 sz. mell(város és község)'!G35+'8.15 sz. mell(fogorvos)'!G35+'8.16 sz. mell(közművelődés)'!G35+'8.17 sz. mell(szoc.tám)'!G35+'8.18 sz. mell(szünid.étk.)'!G35+'8.... sz. mell'!G35+'8.19 sz. mell(önk.jogalk)'!G35+'8.20 sz. mell(tám.fin)'!G35+'8.21 sz. mell(államadó)'!G35+'8.22 sz. mell(önk.nem sorol)'!G35+'8.23 sz. mell(szabadidő)'!G35+'8.24 sz. mell(Vészhelyzet)'!G35+'8.25 sz. mell(Közterület fennt)'!G35</f>
        <v>0</v>
      </c>
    </row>
    <row r="36" spans="1:7" s="47" customFormat="1" ht="12" customHeight="1" thickBot="1" x14ac:dyDescent="0.25">
      <c r="A36" s="208" t="s">
        <v>490</v>
      </c>
      <c r="B36" s="392" t="s">
        <v>212</v>
      </c>
      <c r="C36" s="407">
        <f>'8.1 sz. mell(múzeum)'!C36+'8.2 sz. mell(könyvtár)'!C36+'8.3 sz. mell(könyvtári áll.)'!C36+'8.4 sz. mell(védőnő)'!C36+'8.5 sz. mell (háziorv.)'!C36+'8.6 sz. mell (isk.étk)'!C36+'8.7 sz. mell(iskola)'!C36+'8.8 sz. mell(szolidarit)'!C36+'8.9 sz. mell(köztemető)'!C36+'8.10 sz. mell(önk.v.)'!C36+'8.11 sz. mell(közp.költs.)'!C36+'8.12 sz. mell(utak)'!C36+'8.13 sz. mell(közvil)'!C36+'8.14 sz. mell(város és község)'!C36+'8.15 sz. mell(fogorvos)'!C36+'8.16 sz. mell(közművelődés)'!C36+'8.17 sz. mell(szoc.tám)'!C36+'8.18 sz. mell(szünid.étk.)'!C36+'8.... sz. mell'!C36+'8.19 sz. mell(önk.jogalk)'!C36+'8.20 sz. mell(tám.fin)'!C36+'8.21 sz. mell(államadó)'!C36+'8.22 sz. mell(önk.nem sorol)'!C36+'8.23 sz. mell(szabadidő)'!C36+'8.24 sz. mell(Vészhelyzet)'!C36+'8.25 sz. mell(Közterület fennt)'!C36+'9.1 sz. mell(műk.)'!C25</f>
        <v>4470000</v>
      </c>
      <c r="D36" s="407">
        <f>'8.1 sz. mell(múzeum)'!D36+'8.2 sz. mell(könyvtár)'!D36+'8.3 sz. mell(könyvtári áll.)'!D36+'8.4 sz. mell(védőnő)'!D36+'8.5 sz. mell (háziorv.)'!D36+'8.6 sz. mell (isk.étk)'!D36+'8.7 sz. mell(iskola)'!D36+'8.8 sz. mell(szolidarit)'!D36+'8.9 sz. mell(köztemető)'!D36+'8.10 sz. mell(önk.v.)'!D36+'8.11 sz. mell(közp.költs.)'!D36+'8.12 sz. mell(utak)'!D36+'8.13 sz. mell(közvil)'!D36+'8.14 sz. mell(város és község)'!D36+'8.15 sz. mell(fogorvos)'!D36+'8.16 sz. mell(közművelődés)'!D36+'8.17 sz. mell(szoc.tám)'!D36+'8.18 sz. mell(szünid.étk.)'!D36+'8.... sz. mell'!D36+'8.19 sz. mell(önk.jogalk)'!D36+'8.20 sz. mell(tám.fin)'!D36+'8.21 sz. mell(államadó)'!D36+'8.22 sz. mell(önk.nem sorol)'!D36+'8.23 sz. mell(szabadidő)'!D36+'8.24 sz. mell(Vészhelyzet)'!D36+'8.25 sz. mell(Közterület fennt)'!D36+'9.1 sz. mell(műk.)'!D25</f>
        <v>4470000</v>
      </c>
      <c r="E36" s="600">
        <f>'8.1 sz. mell(múzeum)'!E36+'8.2 sz. mell(könyvtár)'!E36+'8.3 sz. mell(könyvtári áll.)'!E36+'8.4 sz. mell(védőnő)'!E36+'8.5 sz. mell (háziorv.)'!E36+'8.6 sz. mell (isk.étk)'!E36+'8.7 sz. mell(iskola)'!E36+'8.8 sz. mell(szolidarit)'!E36+'8.9 sz. mell(köztemető)'!E36+'8.10 sz. mell(önk.v.)'!E36+'8.11 sz. mell(közp.költs.)'!E36+'8.12 sz. mell(utak)'!E36+'8.13 sz. mell(közvil)'!E36+'8.14 sz. mell(város és község)'!E36+'8.15 sz. mell(fogorvos)'!E36+'8.16 sz. mell(közművelődés)'!E36+'8.17 sz. mell(szoc.tám)'!E36+'8.18 sz. mell(szünid.étk.)'!E36+'8.... sz. mell'!E36+'8.19 sz. mell(önk.jogalk)'!E36+'8.20 sz. mell(tám.fin)'!E36+'8.21 sz. mell(államadó)'!E36+'8.22 sz. mell(önk.nem sorol)'!E36+'8.23 sz. mell(szabadidő)'!E36+'8.24 sz. mell(Vészhelyzet)'!E36+'8.25 sz. mell(Közterület fennt)'!E36+'9.1 sz. mell(műk.)'!E25</f>
        <v>4470000</v>
      </c>
      <c r="F36" s="600">
        <f>'8.1 sz. mell(múzeum)'!F36+'8.2 sz. mell(könyvtár)'!F36+'8.3 sz. mell(könyvtári áll.)'!F36+'8.4 sz. mell(védőnő)'!F36+'8.5 sz. mell (háziorv.)'!F36+'8.6 sz. mell (isk.étk)'!F36+'8.7 sz. mell(iskola)'!F36+'8.8 sz. mell(szolidarit)'!F36+'8.9 sz. mell(köztemető)'!F36+'8.10 sz. mell(önk.v.)'!F36+'8.11 sz. mell(közp.költs.)'!F36+'8.12 sz. mell(utak)'!F36+'8.13 sz. mell(közvil)'!F36+'8.14 sz. mell(város és község)'!F36+'8.15 sz. mell(fogorvos)'!F36+'8.16 sz. mell(közművelődés)'!F36+'8.17 sz. mell(szoc.tám)'!F36+'8.18 sz. mell(szünid.étk.)'!F36+'8.... sz. mell'!F36+'8.19 sz. mell(önk.jogalk)'!F36+'8.20 sz. mell(tám.fin)'!F36+'8.21 sz. mell(államadó)'!F36+'8.22 sz. mell(önk.nem sorol)'!F36+'8.23 sz. mell(szabadidő)'!F36+'8.24 sz. mell(Vészhelyzet)'!F36+'8.25 sz. mell(Közterület fennt)'!F36+'9.1 sz. mell(műk.)'!F25</f>
        <v>4470000</v>
      </c>
      <c r="G36" s="592">
        <f>'8.1 sz. mell(múzeum)'!G36+'8.2 sz. mell(könyvtár)'!G36+'8.3 sz. mell(könyvtári áll.)'!G36+'8.4 sz. mell(védőnő)'!G36+'8.5 sz. mell (háziorv.)'!G36+'8.6 sz. mell (isk.étk)'!G36+'8.7 sz. mell(iskola)'!G36+'8.8 sz. mell(szolidarit)'!G36+'8.9 sz. mell(köztemető)'!G36+'8.10 sz. mell(önk.v.)'!G36+'8.11 sz. mell(közp.költs.)'!G36+'8.12 sz. mell(utak)'!G36+'8.13 sz. mell(közvil)'!G36+'8.14 sz. mell(város és község)'!G36+'8.15 sz. mell(fogorvos)'!G36+'8.16 sz. mell(közművelődés)'!G36+'8.17 sz. mell(szoc.tám)'!G36+'8.18 sz. mell(szünid.étk.)'!G36+'8.... sz. mell'!G36+'8.19 sz. mell(önk.jogalk)'!G36+'8.20 sz. mell(tám.fin)'!G36+'8.21 sz. mell(államadó)'!G36+'8.22 sz. mell(önk.nem sorol)'!G36+'8.23 sz. mell(szabadidő)'!G36+'8.24 sz. mell(Vészhelyzet)'!G36+'8.25 sz. mell(Közterület fennt)'!G36</f>
        <v>7091424</v>
      </c>
    </row>
    <row r="37" spans="1:7" s="47" customFormat="1" ht="12" customHeight="1" thickBot="1" x14ac:dyDescent="0.25">
      <c r="A37" s="22" t="s">
        <v>17</v>
      </c>
      <c r="B37" s="322" t="s">
        <v>372</v>
      </c>
      <c r="C37" s="406">
        <f>'8.1 sz. mell(múzeum)'!C37+'8.2 sz. mell(könyvtár)'!C37+'8.3 sz. mell(könyvtári áll.)'!C37+'8.4 sz. mell(védőnő)'!C37+'8.5 sz. mell (háziorv.)'!C37+'8.6 sz. mell (isk.étk)'!C37+'8.7 sz. mell(iskola)'!C37+'8.8 sz. mell(szolidarit)'!C37+'8.9 sz. mell(köztemető)'!C37+'8.10 sz. mell(önk.v.)'!C37+'8.11 sz. mell(közp.költs.)'!C37+'8.12 sz. mell(utak)'!C37+'8.13 sz. mell(közvil)'!C37+'8.14 sz. mell(város és község)'!C37+'8.15 sz. mell(fogorvos)'!C37+'8.16 sz. mell(közművelődés)'!C37+'8.17 sz. mell(szoc.tám)'!C37+'8.18 sz. mell(szünid.étk.)'!C37+'8.... sz. mell'!C37+'8.19 sz. mell(önk.jogalk)'!C37+'8.20 sz. mell(tám.fin)'!C37+'8.21 sz. mell(államadó)'!C37+'8.22 sz. mell(önk.nem sorol)'!C37+'8.23 sz. mell(szabadidő)'!C37+'8.24 sz. mell(Vészhelyzet)'!C37+'8.25 sz. mell(Közterület fennt)'!C37</f>
        <v>115470294</v>
      </c>
      <c r="D37" s="406">
        <f>'8.1 sz. mell(múzeum)'!D37+'8.2 sz. mell(könyvtár)'!D37+'8.3 sz. mell(könyvtári áll.)'!D37+'8.4 sz. mell(védőnő)'!D37+'8.5 sz. mell (háziorv.)'!D37+'8.6 sz. mell (isk.étk)'!D37+'8.7 sz. mell(iskola)'!D37+'8.8 sz. mell(szolidarit)'!D37+'8.9 sz. mell(köztemető)'!D37+'8.10 sz. mell(önk.v.)'!D37+'8.11 sz. mell(közp.költs.)'!D37+'8.12 sz. mell(utak)'!D37+'8.13 sz. mell(közvil)'!D37+'8.14 sz. mell(város és község)'!D37+'8.15 sz. mell(fogorvos)'!D37+'8.16 sz. mell(közművelődés)'!D37+'8.17 sz. mell(szoc.tám)'!D37+'8.18 sz. mell(szünid.étk.)'!D37+'8.... sz. mell'!D37+'8.19 sz. mell(önk.jogalk)'!D37+'8.20 sz. mell(tám.fin)'!D37+'8.21 sz. mell(államadó)'!D37+'8.22 sz. mell(önk.nem sorol)'!D37+'8.23 sz. mell(szabadidő)'!D37+'8.24 sz. mell(Vészhelyzet)'!D37+'8.25 sz. mell(Közterület fennt)'!D37</f>
        <v>115470294</v>
      </c>
      <c r="E37" s="479">
        <f>'8.1 sz. mell(múzeum)'!E37+'8.2 sz. mell(könyvtár)'!E37+'8.3 sz. mell(könyvtári áll.)'!E37+'8.4 sz. mell(védőnő)'!E37+'8.5 sz. mell (háziorv.)'!E37+'8.6 sz. mell (isk.étk)'!E37+'8.7 sz. mell(iskola)'!E37+'8.8 sz. mell(szolidarit)'!E37+'8.9 sz. mell(köztemető)'!E37+'8.10 sz. mell(önk.v.)'!E37+'8.11 sz. mell(közp.költs.)'!E37+'8.12 sz. mell(utak)'!E37+'8.13 sz. mell(közvil)'!E37+'8.14 sz. mell(város és község)'!E37+'8.15 sz. mell(fogorvos)'!E37+'8.16 sz. mell(közművelődés)'!E37+'8.17 sz. mell(szoc.tám)'!E37+'8.18 sz. mell(szünid.étk.)'!E37+'8.... sz. mell'!E37+'8.19 sz. mell(önk.jogalk)'!E37+'8.20 sz. mell(tám.fin)'!E37+'8.21 sz. mell(államadó)'!E37+'8.22 sz. mell(önk.nem sorol)'!E37+'8.23 sz. mell(szabadidő)'!E37+'8.24 sz. mell(Vészhelyzet)'!E37+'8.25 sz. mell(Közterület fennt)'!E37</f>
        <v>115470294</v>
      </c>
      <c r="F37" s="479">
        <f>'8.1 sz. mell(múzeum)'!F37+'8.2 sz. mell(könyvtár)'!F37+'8.3 sz. mell(könyvtári áll.)'!F37+'8.4 sz. mell(védőnő)'!F37+'8.5 sz. mell (háziorv.)'!F37+'8.6 sz. mell (isk.étk)'!F37+'8.7 sz. mell(iskola)'!F37+'8.8 sz. mell(szolidarit)'!F37+'8.9 sz. mell(köztemető)'!F37+'8.10 sz. mell(önk.v.)'!F37+'8.11 sz. mell(közp.költs.)'!F37+'8.12 sz. mell(utak)'!F37+'8.13 sz. mell(közvil)'!F37+'8.14 sz. mell(város és község)'!F37+'8.15 sz. mell(fogorvos)'!F37+'8.16 sz. mell(közművelődés)'!F37+'8.17 sz. mell(szoc.tám)'!F37+'8.18 sz. mell(szünid.étk.)'!F37+'8.... sz. mell'!F37+'8.19 sz. mell(önk.jogalk)'!F37+'8.20 sz. mell(tám.fin)'!F37+'8.21 sz. mell(államadó)'!F37+'8.22 sz. mell(önk.nem sorol)'!F37+'8.23 sz. mell(szabadidő)'!F37+'8.24 sz. mell(Vészhelyzet)'!F37+'8.25 sz. mell(Közterület fennt)'!F37</f>
        <v>117208294</v>
      </c>
      <c r="G37" s="479">
        <f>'8.1 sz. mell(múzeum)'!G37+'8.2 sz. mell(könyvtár)'!G37+'8.3 sz. mell(könyvtári áll.)'!G37+'8.4 sz. mell(védőnő)'!G37+'8.5 sz. mell (háziorv.)'!G37+'8.6 sz. mell (isk.étk)'!G37+'8.7 sz. mell(iskola)'!G37+'8.8 sz. mell(szolidarit)'!G37+'8.9 sz. mell(köztemető)'!G37+'8.10 sz. mell(önk.v.)'!G37+'8.11 sz. mell(közp.költs.)'!G37+'8.12 sz. mell(utak)'!G37+'8.13 sz. mell(közvil)'!G37+'8.14 sz. mell(város és község)'!G37+'8.15 sz. mell(fogorvos)'!G37+'8.16 sz. mell(közművelődés)'!G37+'8.17 sz. mell(szoc.tám)'!G37+'8.18 sz. mell(szünid.étk.)'!G37+'8.... sz. mell'!G37+'8.19 sz. mell(önk.jogalk)'!G37+'8.20 sz. mell(tám.fin)'!G37+'8.21 sz. mell(államadó)'!G37+'8.22 sz. mell(önk.nem sorol)'!G37+'8.23 sz. mell(szabadidő)'!G37+'8.24 sz. mell(Vészhelyzet)'!G37+'8.25 sz. mell(Közterület fennt)'!G37</f>
        <v>96443542</v>
      </c>
    </row>
    <row r="38" spans="1:7" s="47" customFormat="1" ht="12" customHeight="1" x14ac:dyDescent="0.2">
      <c r="A38" s="206" t="s">
        <v>81</v>
      </c>
      <c r="B38" s="387" t="s">
        <v>215</v>
      </c>
      <c r="C38" s="405">
        <f>'8.1 sz. mell(múzeum)'!C38+'8.2 sz. mell(könyvtár)'!C38+'8.3 sz. mell(könyvtári áll.)'!C38+'8.4 sz. mell(védőnő)'!C38+'8.5 sz. mell (háziorv.)'!C38+'8.6 sz. mell (isk.étk)'!C38+'8.7 sz. mell(iskola)'!C38+'8.8 sz. mell(szolidarit)'!C38+'8.9 sz. mell(köztemető)'!C38+'8.10 sz. mell(önk.v.)'!C38+'8.11 sz. mell(közp.költs.)'!C38+'8.12 sz. mell(utak)'!C38+'8.13 sz. mell(közvil)'!C38+'8.14 sz. mell(város és község)'!C38+'8.15 sz. mell(fogorvos)'!C38+'8.16 sz. mell(közművelődés)'!C38+'8.17 sz. mell(szoc.tám)'!C38+'8.18 sz. mell(szünid.étk.)'!C38+'8.... sz. mell'!C38+'8.19 sz. mell(önk.jogalk)'!C38+'8.20 sz. mell(tám.fin)'!C38+'8.21 sz. mell(államadó)'!C38+'8.22 sz. mell(önk.nem sorol)'!C38+'8.23 sz. mell(szabadidő)'!C38+'8.24 sz. mell(Vészhelyzet)'!C38+'8.25 sz. mell(Közterület fennt)'!C38</f>
        <v>0</v>
      </c>
      <c r="D38" s="405">
        <f>'8.1 sz. mell(múzeum)'!D38+'8.2 sz. mell(könyvtár)'!D38+'8.3 sz. mell(könyvtári áll.)'!D38+'8.4 sz. mell(védőnő)'!D38+'8.5 sz. mell (háziorv.)'!D38+'8.6 sz. mell (isk.étk)'!D38+'8.7 sz. mell(iskola)'!D38+'8.8 sz. mell(szolidarit)'!D38+'8.9 sz. mell(köztemető)'!D38+'8.10 sz. mell(önk.v.)'!D38+'8.11 sz. mell(közp.költs.)'!D38+'8.12 sz. mell(utak)'!D38+'8.13 sz. mell(közvil)'!D38+'8.14 sz. mell(város és község)'!D38+'8.15 sz. mell(fogorvos)'!D38+'8.16 sz. mell(közművelődés)'!D38+'8.17 sz. mell(szoc.tám)'!D38+'8.18 sz. mell(szünid.étk.)'!D38+'8.... sz. mell'!D38+'8.19 sz. mell(önk.jogalk)'!D38+'8.20 sz. mell(tám.fin)'!D38+'8.21 sz. mell(államadó)'!D38+'8.22 sz. mell(önk.nem sorol)'!D38+'8.23 sz. mell(szabadidő)'!D38+'8.24 sz. mell(Vészhelyzet)'!D38+'8.25 sz. mell(Közterület fennt)'!D38</f>
        <v>0</v>
      </c>
      <c r="E38" s="590">
        <f>'8.1 sz. mell(múzeum)'!E38+'8.2 sz. mell(könyvtár)'!E38+'8.3 sz. mell(könyvtári áll.)'!E38+'8.4 sz. mell(védőnő)'!E38+'8.5 sz. mell (háziorv.)'!E38+'8.6 sz. mell (isk.étk)'!E38+'8.7 sz. mell(iskola)'!E38+'8.8 sz. mell(szolidarit)'!E38+'8.9 sz. mell(köztemető)'!E38+'8.10 sz. mell(önk.v.)'!E38+'8.11 sz. mell(közp.költs.)'!E38+'8.12 sz. mell(utak)'!E38+'8.13 sz. mell(közvil)'!E38+'8.14 sz. mell(város és község)'!E38+'8.15 sz. mell(fogorvos)'!E38+'8.16 sz. mell(közművelődés)'!E38+'8.17 sz. mell(szoc.tám)'!E38+'8.18 sz. mell(szünid.étk.)'!E38+'8.... sz. mell'!E38+'8.19 sz. mell(önk.jogalk)'!E38+'8.20 sz. mell(tám.fin)'!E38+'8.21 sz. mell(államadó)'!E38+'8.22 sz. mell(önk.nem sorol)'!E38+'8.23 sz. mell(szabadidő)'!E38+'8.24 sz. mell(Vészhelyzet)'!E38+'8.25 sz. mell(Közterület fennt)'!E38</f>
        <v>0</v>
      </c>
      <c r="F38" s="590">
        <f>'8.1 sz. mell(múzeum)'!F38+'8.2 sz. mell(könyvtár)'!F38+'8.3 sz. mell(könyvtári áll.)'!F38+'8.4 sz. mell(védőnő)'!F38+'8.5 sz. mell (háziorv.)'!F38+'8.6 sz. mell (isk.étk)'!F38+'8.7 sz. mell(iskola)'!F38+'8.8 sz. mell(szolidarit)'!F38+'8.9 sz. mell(köztemető)'!F38+'8.10 sz. mell(önk.v.)'!F38+'8.11 sz. mell(közp.költs.)'!F38+'8.12 sz. mell(utak)'!F38+'8.13 sz. mell(közvil)'!F38+'8.14 sz. mell(város és község)'!F38+'8.15 sz. mell(fogorvos)'!F38+'8.16 sz. mell(közművelődés)'!F38+'8.17 sz. mell(szoc.tám)'!F38+'8.18 sz. mell(szünid.étk.)'!F38+'8.... sz. mell'!F38+'8.19 sz. mell(önk.jogalk)'!F38+'8.20 sz. mell(tám.fin)'!F38+'8.21 sz. mell(államadó)'!F38+'8.22 sz. mell(önk.nem sorol)'!F38+'8.23 sz. mell(szabadidő)'!F38+'8.24 sz. mell(Vészhelyzet)'!F38+'8.25 sz. mell(Közterület fennt)'!F38</f>
        <v>0</v>
      </c>
      <c r="G38" s="590">
        <f>'8.1 sz. mell(múzeum)'!G38+'8.2 sz. mell(könyvtár)'!G38+'8.3 sz. mell(könyvtári áll.)'!G38+'8.4 sz. mell(védőnő)'!G38+'8.5 sz. mell (háziorv.)'!G38+'8.6 sz. mell (isk.étk)'!G38+'8.7 sz. mell(iskola)'!G38+'8.8 sz. mell(szolidarit)'!G38+'8.9 sz. mell(köztemető)'!G38+'8.10 sz. mell(önk.v.)'!G38+'8.11 sz. mell(közp.költs.)'!G38+'8.12 sz. mell(utak)'!G38+'8.13 sz. mell(közvil)'!G38+'8.14 sz. mell(város és község)'!G38+'8.15 sz. mell(fogorvos)'!G38+'8.16 sz. mell(közművelődés)'!G38+'8.17 sz. mell(szoc.tám)'!G38+'8.18 sz. mell(szünid.étk.)'!G38+'8.... sz. mell'!G38+'8.19 sz. mell(önk.jogalk)'!G38+'8.20 sz. mell(tám.fin)'!G38+'8.21 sz. mell(államadó)'!G38+'8.22 sz. mell(önk.nem sorol)'!G38+'8.23 sz. mell(szabadidő)'!G38+'8.24 sz. mell(Vészhelyzet)'!G38+'8.25 sz. mell(Közterület fennt)'!G38</f>
        <v>0</v>
      </c>
    </row>
    <row r="39" spans="1:7" s="47" customFormat="1" ht="12" customHeight="1" x14ac:dyDescent="0.2">
      <c r="A39" s="207" t="s">
        <v>82</v>
      </c>
      <c r="B39" s="388" t="s">
        <v>216</v>
      </c>
      <c r="C39" s="399">
        <f>'8.1 sz. mell(múzeum)'!C39+'8.2 sz. mell(könyvtár)'!C39+'8.3 sz. mell(könyvtári áll.)'!C39+'8.4 sz. mell(védőnő)'!C39+'8.5 sz. mell (háziorv.)'!C39+'8.6 sz. mell (isk.étk)'!C39+'8.7 sz. mell(iskola)'!C39+'8.8 sz. mell(szolidarit)'!C39+'8.9 sz. mell(köztemető)'!C39+'8.10 sz. mell(önk.v.)'!C39+'8.11 sz. mell(közp.költs.)'!C39+'8.12 sz. mell(utak)'!C39+'8.13 sz. mell(közvil)'!C39+'8.14 sz. mell(város és község)'!C39+'8.15 sz. mell(fogorvos)'!C39+'8.16 sz. mell(közművelődés)'!C39+'8.17 sz. mell(szoc.tám)'!C39+'8.18 sz. mell(szünid.étk.)'!C39+'8.... sz. mell'!C39+'8.19 sz. mell(önk.jogalk)'!C39+'8.20 sz. mell(tám.fin)'!C39+'8.21 sz. mell(államadó)'!C39+'8.22 sz. mell(önk.nem sorol)'!C39+'8.23 sz. mell(szabadidő)'!C39+'8.24 sz. mell(Vészhelyzet)'!C39+'8.25 sz. mell(Közterület fennt)'!C39</f>
        <v>53803066</v>
      </c>
      <c r="D39" s="399">
        <f>'8.1 sz. mell(múzeum)'!D39+'8.2 sz. mell(könyvtár)'!D39+'8.3 sz. mell(könyvtári áll.)'!D39+'8.4 sz. mell(védőnő)'!D39+'8.5 sz. mell (háziorv.)'!D39+'8.6 sz. mell (isk.étk)'!D39+'8.7 sz. mell(iskola)'!D39+'8.8 sz. mell(szolidarit)'!D39+'8.9 sz. mell(köztemető)'!D39+'8.10 sz. mell(önk.v.)'!D39+'8.11 sz. mell(közp.költs.)'!D39+'8.12 sz. mell(utak)'!D39+'8.13 sz. mell(közvil)'!D39+'8.14 sz. mell(város és község)'!D39+'8.15 sz. mell(fogorvos)'!D39+'8.16 sz. mell(közművelődés)'!D39+'8.17 sz. mell(szoc.tám)'!D39+'8.18 sz. mell(szünid.étk.)'!D39+'8.... sz. mell'!D39+'8.19 sz. mell(önk.jogalk)'!D39+'8.20 sz. mell(tám.fin)'!D39+'8.21 sz. mell(államadó)'!D39+'8.22 sz. mell(önk.nem sorol)'!D39+'8.23 sz. mell(szabadidő)'!D39+'8.24 sz. mell(Vészhelyzet)'!D39+'8.25 sz. mell(Közterület fennt)'!D39</f>
        <v>53803066</v>
      </c>
      <c r="E39" s="591">
        <f>'8.1 sz. mell(múzeum)'!E39+'8.2 sz. mell(könyvtár)'!E39+'8.3 sz. mell(könyvtári áll.)'!E39+'8.4 sz. mell(védőnő)'!E39+'8.5 sz. mell (háziorv.)'!E39+'8.6 sz. mell (isk.étk)'!E39+'8.7 sz. mell(iskola)'!E39+'8.8 sz. mell(szolidarit)'!E39+'8.9 sz. mell(köztemető)'!E39+'8.10 sz. mell(önk.v.)'!E39+'8.11 sz. mell(közp.költs.)'!E39+'8.12 sz. mell(utak)'!E39+'8.13 sz. mell(közvil)'!E39+'8.14 sz. mell(város és község)'!E39+'8.15 sz. mell(fogorvos)'!E39+'8.16 sz. mell(közművelődés)'!E39+'8.17 sz. mell(szoc.tám)'!E39+'8.18 sz. mell(szünid.étk.)'!E39+'8.... sz. mell'!E39+'8.19 sz. mell(önk.jogalk)'!E39+'8.20 sz. mell(tám.fin)'!E39+'8.21 sz. mell(államadó)'!E39+'8.22 sz. mell(önk.nem sorol)'!E39+'8.23 sz. mell(szabadidő)'!E39+'8.24 sz. mell(Vészhelyzet)'!E39+'8.25 sz. mell(Közterület fennt)'!E39</f>
        <v>53803066</v>
      </c>
      <c r="F39" s="591">
        <f>'8.1 sz. mell(múzeum)'!F39+'8.2 sz. mell(könyvtár)'!F39+'8.3 sz. mell(könyvtári áll.)'!F39+'8.4 sz. mell(védőnő)'!F39+'8.5 sz. mell (háziorv.)'!F39+'8.6 sz. mell (isk.étk)'!F39+'8.7 sz. mell(iskola)'!F39+'8.8 sz. mell(szolidarit)'!F39+'8.9 sz. mell(köztemető)'!F39+'8.10 sz. mell(önk.v.)'!F39+'8.11 sz. mell(közp.költs.)'!F39+'8.12 sz. mell(utak)'!F39+'8.13 sz. mell(közvil)'!F39+'8.14 sz. mell(város és község)'!F39+'8.15 sz. mell(fogorvos)'!F39+'8.16 sz. mell(közművelődés)'!F39+'8.17 sz. mell(szoc.tám)'!F39+'8.18 sz. mell(szünid.étk.)'!F39+'8.... sz. mell'!F39+'8.19 sz. mell(önk.jogalk)'!F39+'8.20 sz. mell(tám.fin)'!F39+'8.21 sz. mell(államadó)'!F39+'8.22 sz. mell(önk.nem sorol)'!F39+'8.23 sz. mell(szabadidő)'!F39+'8.24 sz. mell(Vészhelyzet)'!F39+'8.25 sz. mell(Közterület fennt)'!F39</f>
        <v>52403995</v>
      </c>
      <c r="G39" s="591">
        <f>'8.1 sz. mell(múzeum)'!G39+'8.2 sz. mell(könyvtár)'!G39+'8.3 sz. mell(könyvtári áll.)'!G39+'8.4 sz. mell(védőnő)'!G39+'8.5 sz. mell (háziorv.)'!G39+'8.6 sz. mell (isk.étk)'!G39+'8.7 sz. mell(iskola)'!G39+'8.8 sz. mell(szolidarit)'!G39+'8.9 sz. mell(köztemető)'!G39+'8.10 sz. mell(önk.v.)'!G39+'8.11 sz. mell(közp.költs.)'!G39+'8.12 sz. mell(utak)'!G39+'8.13 sz. mell(közvil)'!G39+'8.14 sz. mell(város és község)'!G39+'8.15 sz. mell(fogorvos)'!G39+'8.16 sz. mell(közművelődés)'!G39+'8.17 sz. mell(szoc.tám)'!G39+'8.18 sz. mell(szünid.étk.)'!G39+'8.... sz. mell'!G39+'8.19 sz. mell(önk.jogalk)'!G39+'8.20 sz. mell(tám.fin)'!G39+'8.21 sz. mell(államadó)'!G39+'8.22 sz. mell(önk.nem sorol)'!G39+'8.23 sz. mell(szabadidő)'!G39+'8.24 sz. mell(Vészhelyzet)'!G39+'8.25 sz. mell(Közterület fennt)'!G39</f>
        <v>42191914</v>
      </c>
    </row>
    <row r="40" spans="1:7" s="47" customFormat="1" ht="12" customHeight="1" x14ac:dyDescent="0.2">
      <c r="A40" s="207" t="s">
        <v>83</v>
      </c>
      <c r="B40" s="388" t="s">
        <v>217</v>
      </c>
      <c r="C40" s="399">
        <f>'8.1 sz. mell(múzeum)'!C40+'8.2 sz. mell(könyvtár)'!C40+'8.3 sz. mell(könyvtári áll.)'!C40+'8.4 sz. mell(védőnő)'!C40+'8.5 sz. mell (háziorv.)'!C40+'8.6 sz. mell (isk.étk)'!C40+'8.7 sz. mell(iskola)'!C40+'8.8 sz. mell(szolidarit)'!C40+'8.9 sz. mell(köztemető)'!C40+'8.10 sz. mell(önk.v.)'!C40+'8.11 sz. mell(közp.költs.)'!C40+'8.12 sz. mell(utak)'!C40+'8.13 sz. mell(közvil)'!C40+'8.14 sz. mell(város és község)'!C40+'8.15 sz. mell(fogorvos)'!C40+'8.16 sz. mell(közművelődés)'!C40+'8.17 sz. mell(szoc.tám)'!C40+'8.18 sz. mell(szünid.étk.)'!C40+'8.... sz. mell'!C40+'8.19 sz. mell(önk.jogalk)'!C40+'8.20 sz. mell(tám.fin)'!C40+'8.21 sz. mell(államadó)'!C40+'8.22 sz. mell(önk.nem sorol)'!C40+'8.23 sz. mell(szabadidő)'!C40+'8.24 sz. mell(Vészhelyzet)'!C40+'8.25 sz. mell(Közterület fennt)'!C40</f>
        <v>500000</v>
      </c>
      <c r="D40" s="399">
        <f>'8.1 sz. mell(múzeum)'!D40+'8.2 sz. mell(könyvtár)'!D40+'8.3 sz. mell(könyvtári áll.)'!D40+'8.4 sz. mell(védőnő)'!D40+'8.5 sz. mell (háziorv.)'!D40+'8.6 sz. mell (isk.étk)'!D40+'8.7 sz. mell(iskola)'!D40+'8.8 sz. mell(szolidarit)'!D40+'8.9 sz. mell(köztemető)'!D40+'8.10 sz. mell(önk.v.)'!D40+'8.11 sz. mell(közp.költs.)'!D40+'8.12 sz. mell(utak)'!D40+'8.13 sz. mell(közvil)'!D40+'8.14 sz. mell(város és község)'!D40+'8.15 sz. mell(fogorvos)'!D40+'8.16 sz. mell(közművelődés)'!D40+'8.17 sz. mell(szoc.tám)'!D40+'8.18 sz. mell(szünid.étk.)'!D40+'8.... sz. mell'!D40+'8.19 sz. mell(önk.jogalk)'!D40+'8.20 sz. mell(tám.fin)'!D40+'8.21 sz. mell(államadó)'!D40+'8.22 sz. mell(önk.nem sorol)'!D40+'8.23 sz. mell(szabadidő)'!D40+'8.24 sz. mell(Vészhelyzet)'!D40+'8.25 sz. mell(Közterület fennt)'!D40</f>
        <v>500000</v>
      </c>
      <c r="E40" s="591">
        <f>'8.1 sz. mell(múzeum)'!E40+'8.2 sz. mell(könyvtár)'!E40+'8.3 sz. mell(könyvtári áll.)'!E40+'8.4 sz. mell(védőnő)'!E40+'8.5 sz. mell (háziorv.)'!E40+'8.6 sz. mell (isk.étk)'!E40+'8.7 sz. mell(iskola)'!E40+'8.8 sz. mell(szolidarit)'!E40+'8.9 sz. mell(köztemető)'!E40+'8.10 sz. mell(önk.v.)'!E40+'8.11 sz. mell(közp.költs.)'!E40+'8.12 sz. mell(utak)'!E40+'8.13 sz. mell(közvil)'!E40+'8.14 sz. mell(város és község)'!E40+'8.15 sz. mell(fogorvos)'!E40+'8.16 sz. mell(közművelődés)'!E40+'8.17 sz. mell(szoc.tám)'!E40+'8.18 sz. mell(szünid.étk.)'!E40+'8.... sz. mell'!E40+'8.19 sz. mell(önk.jogalk)'!E40+'8.20 sz. mell(tám.fin)'!E40+'8.21 sz. mell(államadó)'!E40+'8.22 sz. mell(önk.nem sorol)'!E40+'8.23 sz. mell(szabadidő)'!E40+'8.24 sz. mell(Vészhelyzet)'!E40+'8.25 sz. mell(Közterület fennt)'!E40</f>
        <v>500000</v>
      </c>
      <c r="F40" s="591">
        <f>'8.1 sz. mell(múzeum)'!F40+'8.2 sz. mell(könyvtár)'!F40+'8.3 sz. mell(könyvtári áll.)'!F40+'8.4 sz. mell(védőnő)'!F40+'8.5 sz. mell (háziorv.)'!F40+'8.6 sz. mell (isk.étk)'!F40+'8.7 sz. mell(iskola)'!F40+'8.8 sz. mell(szolidarit)'!F40+'8.9 sz. mell(köztemető)'!F40+'8.10 sz. mell(önk.v.)'!F40+'8.11 sz. mell(közp.költs.)'!F40+'8.12 sz. mell(utak)'!F40+'8.13 sz. mell(közvil)'!F40+'8.14 sz. mell(város és község)'!F40+'8.15 sz. mell(fogorvos)'!F40+'8.16 sz. mell(közművelődés)'!F40+'8.17 sz. mell(szoc.tám)'!F40+'8.18 sz. mell(szünid.étk.)'!F40+'8.... sz. mell'!F40+'8.19 sz. mell(önk.jogalk)'!F40+'8.20 sz. mell(tám.fin)'!F40+'8.21 sz. mell(államadó)'!F40+'8.22 sz. mell(önk.nem sorol)'!F40+'8.23 sz. mell(szabadidő)'!F40+'8.24 sz. mell(Vészhelyzet)'!F40+'8.25 sz. mell(Közterület fennt)'!F40</f>
        <v>1141071</v>
      </c>
      <c r="G40" s="591">
        <f>'8.1 sz. mell(múzeum)'!G40+'8.2 sz. mell(könyvtár)'!G40+'8.3 sz. mell(könyvtári áll.)'!G40+'8.4 sz. mell(védőnő)'!G40+'8.5 sz. mell (háziorv.)'!G40+'8.6 sz. mell (isk.étk)'!G40+'8.7 sz. mell(iskola)'!G40+'8.8 sz. mell(szolidarit)'!G40+'8.9 sz. mell(köztemető)'!G40+'8.10 sz. mell(önk.v.)'!G40+'8.11 sz. mell(közp.költs.)'!G40+'8.12 sz. mell(utak)'!G40+'8.13 sz. mell(közvil)'!G40+'8.14 sz. mell(város és község)'!G40+'8.15 sz. mell(fogorvos)'!G40+'8.16 sz. mell(közművelődés)'!G40+'8.17 sz. mell(szoc.tám)'!G40+'8.18 sz. mell(szünid.étk.)'!G40+'8.... sz. mell'!G40+'8.19 sz. mell(önk.jogalk)'!G40+'8.20 sz. mell(tám.fin)'!G40+'8.21 sz. mell(államadó)'!G40+'8.22 sz. mell(önk.nem sorol)'!G40+'8.23 sz. mell(szabadidő)'!G40+'8.24 sz. mell(Vészhelyzet)'!G40+'8.25 sz. mell(Közterület fennt)'!G40</f>
        <v>1842588</v>
      </c>
    </row>
    <row r="41" spans="1:7" s="47" customFormat="1" ht="12" customHeight="1" x14ac:dyDescent="0.2">
      <c r="A41" s="207" t="s">
        <v>132</v>
      </c>
      <c r="B41" s="388" t="s">
        <v>218</v>
      </c>
      <c r="C41" s="399">
        <f>'8.1 sz. mell(múzeum)'!C41+'8.2 sz. mell(könyvtár)'!C41+'8.3 sz. mell(könyvtári áll.)'!C41+'8.4 sz. mell(védőnő)'!C41+'8.5 sz. mell (háziorv.)'!C41+'8.6 sz. mell (isk.étk)'!C41+'8.7 sz. mell(iskola)'!C41+'8.8 sz. mell(szolidarit)'!C41+'8.9 sz. mell(köztemető)'!C41+'8.10 sz. mell(önk.v.)'!C41+'8.11 sz. mell(közp.költs.)'!C41+'8.12 sz. mell(utak)'!C41+'8.13 sz. mell(közvil)'!C41+'8.14 sz. mell(város és község)'!C41+'8.15 sz. mell(fogorvos)'!C41+'8.16 sz. mell(közművelődés)'!C41+'8.17 sz. mell(szoc.tám)'!C41+'8.18 sz. mell(szünid.étk.)'!C41+'8.... sz. mell'!C41+'8.19 sz. mell(önk.jogalk)'!C41+'8.20 sz. mell(tám.fin)'!C41+'8.21 sz. mell(államadó)'!C41+'8.22 sz. mell(önk.nem sorol)'!C41+'8.23 sz. mell(szabadidő)'!C41+'8.24 sz. mell(Vészhelyzet)'!C41+'8.25 sz. mell(Közterület fennt)'!C41</f>
        <v>20150000</v>
      </c>
      <c r="D41" s="399">
        <f>'8.1 sz. mell(múzeum)'!D41+'8.2 sz. mell(könyvtár)'!D41+'8.3 sz. mell(könyvtári áll.)'!D41+'8.4 sz. mell(védőnő)'!D41+'8.5 sz. mell (háziorv.)'!D41+'8.6 sz. mell (isk.étk)'!D41+'8.7 sz. mell(iskola)'!D41+'8.8 sz. mell(szolidarit)'!D41+'8.9 sz. mell(köztemető)'!D41+'8.10 sz. mell(önk.v.)'!D41+'8.11 sz. mell(közp.költs.)'!D41+'8.12 sz. mell(utak)'!D41+'8.13 sz. mell(közvil)'!D41+'8.14 sz. mell(város és község)'!D41+'8.15 sz. mell(fogorvos)'!D41+'8.16 sz. mell(közművelődés)'!D41+'8.17 sz. mell(szoc.tám)'!D41+'8.18 sz. mell(szünid.étk.)'!D41+'8.... sz. mell'!D41+'8.19 sz. mell(önk.jogalk)'!D41+'8.20 sz. mell(tám.fin)'!D41+'8.21 sz. mell(államadó)'!D41+'8.22 sz. mell(önk.nem sorol)'!D41+'8.23 sz. mell(szabadidő)'!D41+'8.24 sz. mell(Vészhelyzet)'!D41+'8.25 sz. mell(Közterület fennt)'!D41</f>
        <v>20150000</v>
      </c>
      <c r="E41" s="591">
        <f>'8.1 sz. mell(múzeum)'!E41+'8.2 sz. mell(könyvtár)'!E41+'8.3 sz. mell(könyvtári áll.)'!E41+'8.4 sz. mell(védőnő)'!E41+'8.5 sz. mell (háziorv.)'!E41+'8.6 sz. mell (isk.étk)'!E41+'8.7 sz. mell(iskola)'!E41+'8.8 sz. mell(szolidarit)'!E41+'8.9 sz. mell(köztemető)'!E41+'8.10 sz. mell(önk.v.)'!E41+'8.11 sz. mell(közp.költs.)'!E41+'8.12 sz. mell(utak)'!E41+'8.13 sz. mell(közvil)'!E41+'8.14 sz. mell(város és község)'!E41+'8.15 sz. mell(fogorvos)'!E41+'8.16 sz. mell(közművelődés)'!E41+'8.17 sz. mell(szoc.tám)'!E41+'8.18 sz. mell(szünid.étk.)'!E41+'8.... sz. mell'!E41+'8.19 sz. mell(önk.jogalk)'!E41+'8.20 sz. mell(tám.fin)'!E41+'8.21 sz. mell(államadó)'!E41+'8.22 sz. mell(önk.nem sorol)'!E41+'8.23 sz. mell(szabadidő)'!E41+'8.24 sz. mell(Vészhelyzet)'!E41+'8.25 sz. mell(Közterület fennt)'!E41</f>
        <v>20150000</v>
      </c>
      <c r="F41" s="591">
        <f>'8.1 sz. mell(múzeum)'!F41+'8.2 sz. mell(könyvtár)'!F41+'8.3 sz. mell(könyvtári áll.)'!F41+'8.4 sz. mell(védőnő)'!F41+'8.5 sz. mell (háziorv.)'!F41+'8.6 sz. mell (isk.étk)'!F41+'8.7 sz. mell(iskola)'!F41+'8.8 sz. mell(szolidarit)'!F41+'8.9 sz. mell(köztemető)'!F41+'8.10 sz. mell(önk.v.)'!F41+'8.11 sz. mell(közp.költs.)'!F41+'8.12 sz. mell(utak)'!F41+'8.13 sz. mell(közvil)'!F41+'8.14 sz. mell(város és község)'!F41+'8.15 sz. mell(fogorvos)'!F41+'8.16 sz. mell(közművelődés)'!F41+'8.17 sz. mell(szoc.tám)'!F41+'8.18 sz. mell(szünid.étk.)'!F41+'8.... sz. mell'!F41+'8.19 sz. mell(önk.jogalk)'!F41+'8.20 sz. mell(tám.fin)'!F41+'8.21 sz. mell(államadó)'!F41+'8.22 sz. mell(önk.nem sorol)'!F41+'8.23 sz. mell(szabadidő)'!F41+'8.24 sz. mell(Vészhelyzet)'!F41+'8.25 sz. mell(Közterület fennt)'!F41</f>
        <v>20908000</v>
      </c>
      <c r="G41" s="591">
        <f>'8.1 sz. mell(múzeum)'!G41+'8.2 sz. mell(könyvtár)'!G41+'8.3 sz. mell(könyvtári áll.)'!G41+'8.4 sz. mell(védőnő)'!G41+'8.5 sz. mell (háziorv.)'!G41+'8.6 sz. mell (isk.étk)'!G41+'8.7 sz. mell(iskola)'!G41+'8.8 sz. mell(szolidarit)'!G41+'8.9 sz. mell(köztemető)'!G41+'8.10 sz. mell(önk.v.)'!G41+'8.11 sz. mell(közp.költs.)'!G41+'8.12 sz. mell(utak)'!G41+'8.13 sz. mell(közvil)'!G41+'8.14 sz. mell(város és község)'!G41+'8.15 sz. mell(fogorvos)'!G41+'8.16 sz. mell(közművelődés)'!G41+'8.17 sz. mell(szoc.tám)'!G41+'8.18 sz. mell(szünid.étk.)'!G41+'8.... sz. mell'!G41+'8.19 sz. mell(önk.jogalk)'!G41+'8.20 sz. mell(tám.fin)'!G41+'8.21 sz. mell(államadó)'!G41+'8.22 sz. mell(önk.nem sorol)'!G41+'8.23 sz. mell(szabadidő)'!G41+'8.24 sz. mell(Vészhelyzet)'!G41+'8.25 sz. mell(Közterület fennt)'!G41</f>
        <v>20123600</v>
      </c>
    </row>
    <row r="42" spans="1:7" s="47" customFormat="1" ht="12" customHeight="1" x14ac:dyDescent="0.2">
      <c r="A42" s="207" t="s">
        <v>133</v>
      </c>
      <c r="B42" s="388" t="s">
        <v>219</v>
      </c>
      <c r="C42" s="399">
        <f>'8.1 sz. mell(múzeum)'!C42+'8.2 sz. mell(könyvtár)'!C42+'8.3 sz. mell(könyvtári áll.)'!C42+'8.4 sz. mell(védőnő)'!C42+'8.5 sz. mell (háziorv.)'!C42+'8.6 sz. mell (isk.étk)'!C42+'8.7 sz. mell(iskola)'!C42+'8.8 sz. mell(szolidarit)'!C42+'8.9 sz. mell(köztemető)'!C42+'8.10 sz. mell(önk.v.)'!C42+'8.11 sz. mell(közp.költs.)'!C42+'8.12 sz. mell(utak)'!C42+'8.13 sz. mell(közvil)'!C42+'8.14 sz. mell(város és község)'!C42+'8.15 sz. mell(fogorvos)'!C42+'8.16 sz. mell(közművelődés)'!C42+'8.17 sz. mell(szoc.tám)'!C42+'8.18 sz. mell(szünid.étk.)'!C42+'8.... sz. mell'!C42+'8.19 sz. mell(önk.jogalk)'!C42+'8.20 sz. mell(tám.fin)'!C42+'8.21 sz. mell(államadó)'!C42+'8.22 sz. mell(önk.nem sorol)'!C42+'8.23 sz. mell(szabadidő)'!C42+'8.24 sz. mell(Vészhelyzet)'!C42+'8.25 sz. mell(Közterület fennt)'!C42</f>
        <v>18020000</v>
      </c>
      <c r="D42" s="399">
        <f>'8.1 sz. mell(múzeum)'!D42+'8.2 sz. mell(könyvtár)'!D42+'8.3 sz. mell(könyvtári áll.)'!D42+'8.4 sz. mell(védőnő)'!D42+'8.5 sz. mell (háziorv.)'!D42+'8.6 sz. mell (isk.étk)'!D42+'8.7 sz. mell(iskola)'!D42+'8.8 sz. mell(szolidarit)'!D42+'8.9 sz. mell(köztemető)'!D42+'8.10 sz. mell(önk.v.)'!D42+'8.11 sz. mell(közp.költs.)'!D42+'8.12 sz. mell(utak)'!D42+'8.13 sz. mell(közvil)'!D42+'8.14 sz. mell(város és község)'!D42+'8.15 sz. mell(fogorvos)'!D42+'8.16 sz. mell(közművelődés)'!D42+'8.17 sz. mell(szoc.tám)'!D42+'8.18 sz. mell(szünid.étk.)'!D42+'8.... sz. mell'!D42+'8.19 sz. mell(önk.jogalk)'!D42+'8.20 sz. mell(tám.fin)'!D42+'8.21 sz. mell(államadó)'!D42+'8.22 sz. mell(önk.nem sorol)'!D42+'8.23 sz. mell(szabadidő)'!D42+'8.24 sz. mell(Vészhelyzet)'!D42+'8.25 sz. mell(Közterület fennt)'!D42</f>
        <v>18020000</v>
      </c>
      <c r="E42" s="591">
        <f>'8.1 sz. mell(múzeum)'!E42+'8.2 sz. mell(könyvtár)'!E42+'8.3 sz. mell(könyvtári áll.)'!E42+'8.4 sz. mell(védőnő)'!E42+'8.5 sz. mell (háziorv.)'!E42+'8.6 sz. mell (isk.étk)'!E42+'8.7 sz. mell(iskola)'!E42+'8.8 sz. mell(szolidarit)'!E42+'8.9 sz. mell(köztemető)'!E42+'8.10 sz. mell(önk.v.)'!E42+'8.11 sz. mell(közp.költs.)'!E42+'8.12 sz. mell(utak)'!E42+'8.13 sz. mell(közvil)'!E42+'8.14 sz. mell(város és község)'!E42+'8.15 sz. mell(fogorvos)'!E42+'8.16 sz. mell(közművelődés)'!E42+'8.17 sz. mell(szoc.tám)'!E42+'8.18 sz. mell(szünid.étk.)'!E42+'8.... sz. mell'!E42+'8.19 sz. mell(önk.jogalk)'!E42+'8.20 sz. mell(tám.fin)'!E42+'8.21 sz. mell(államadó)'!E42+'8.22 sz. mell(önk.nem sorol)'!E42+'8.23 sz. mell(szabadidő)'!E42+'8.24 sz. mell(Vészhelyzet)'!E42+'8.25 sz. mell(Közterület fennt)'!E42</f>
        <v>18020000</v>
      </c>
      <c r="F42" s="591">
        <f>'8.1 sz. mell(múzeum)'!F42+'8.2 sz. mell(könyvtár)'!F42+'8.3 sz. mell(könyvtári áll.)'!F42+'8.4 sz. mell(védőnő)'!F42+'8.5 sz. mell (háziorv.)'!F42+'8.6 sz. mell (isk.étk)'!F42+'8.7 sz. mell(iskola)'!F42+'8.8 sz. mell(szolidarit)'!F42+'8.9 sz. mell(köztemető)'!F42+'8.10 sz. mell(önk.v.)'!F42+'8.11 sz. mell(közp.költs.)'!F42+'8.12 sz. mell(utak)'!F42+'8.13 sz. mell(közvil)'!F42+'8.14 sz. mell(város és község)'!F42+'8.15 sz. mell(fogorvos)'!F42+'8.16 sz. mell(közművelődés)'!F42+'8.17 sz. mell(szoc.tám)'!F42+'8.18 sz. mell(szünid.étk.)'!F42+'8.... sz. mell'!F42+'8.19 sz. mell(önk.jogalk)'!F42+'8.20 sz. mell(tám.fin)'!F42+'8.21 sz. mell(államadó)'!F42+'8.22 sz. mell(önk.nem sorol)'!F42+'8.23 sz. mell(szabadidő)'!F42+'8.24 sz. mell(Vészhelyzet)'!F42+'8.25 sz. mell(Közterület fennt)'!F42</f>
        <v>18020000</v>
      </c>
      <c r="G42" s="591">
        <f>'8.1 sz. mell(múzeum)'!G42+'8.2 sz. mell(könyvtár)'!G42+'8.3 sz. mell(könyvtári áll.)'!G42+'8.4 sz. mell(védőnő)'!G42+'8.5 sz. mell (háziorv.)'!G42+'8.6 sz. mell (isk.étk)'!G42+'8.7 sz. mell(iskola)'!G42+'8.8 sz. mell(szolidarit)'!G42+'8.9 sz. mell(köztemető)'!G42+'8.10 sz. mell(önk.v.)'!G42+'8.11 sz. mell(közp.költs.)'!G42+'8.12 sz. mell(utak)'!G42+'8.13 sz. mell(közvil)'!G42+'8.14 sz. mell(város és község)'!G42+'8.15 sz. mell(fogorvos)'!G42+'8.16 sz. mell(közművelődés)'!G42+'8.17 sz. mell(szoc.tám)'!G42+'8.18 sz. mell(szünid.étk.)'!G42+'8.... sz. mell'!G42+'8.19 sz. mell(önk.jogalk)'!G42+'8.20 sz. mell(tám.fin)'!G42+'8.21 sz. mell(államadó)'!G42+'8.22 sz. mell(önk.nem sorol)'!G42+'8.23 sz. mell(szabadidő)'!G42+'8.24 sz. mell(Vészhelyzet)'!G42+'8.25 sz. mell(Közterület fennt)'!G42</f>
        <v>12787428</v>
      </c>
    </row>
    <row r="43" spans="1:7" s="47" customFormat="1" ht="12" customHeight="1" x14ac:dyDescent="0.2">
      <c r="A43" s="207" t="s">
        <v>134</v>
      </c>
      <c r="B43" s="388" t="s">
        <v>220</v>
      </c>
      <c r="C43" s="399">
        <f>'8.1 sz. mell(múzeum)'!C43+'8.2 sz. mell(könyvtár)'!C43+'8.3 sz. mell(könyvtári áll.)'!C43+'8.4 sz. mell(védőnő)'!C43+'8.5 sz. mell (háziorv.)'!C43+'8.6 sz. mell (isk.étk)'!C43+'8.7 sz. mell(iskola)'!C43+'8.8 sz. mell(szolidarit)'!C43+'8.9 sz. mell(köztemető)'!C43+'8.10 sz. mell(önk.v.)'!C43+'8.11 sz. mell(közp.költs.)'!C43+'8.12 sz. mell(utak)'!C43+'8.13 sz. mell(közvil)'!C43+'8.14 sz. mell(város és község)'!C43+'8.15 sz. mell(fogorvos)'!C43+'8.16 sz. mell(közművelődés)'!C43+'8.17 sz. mell(szoc.tám)'!C43+'8.18 sz. mell(szünid.étk.)'!C43+'8.... sz. mell'!C43+'8.19 sz. mell(önk.jogalk)'!C43+'8.20 sz. mell(tám.fin)'!C43+'8.21 sz. mell(államadó)'!C43+'8.22 sz. mell(önk.nem sorol)'!C43+'8.23 sz. mell(szabadidő)'!C43+'8.24 sz. mell(Vészhelyzet)'!C43+'8.25 sz. mell(Közterület fennt)'!C43</f>
        <v>22996728</v>
      </c>
      <c r="D43" s="399">
        <f>'8.1 sz. mell(múzeum)'!D43+'8.2 sz. mell(könyvtár)'!D43+'8.3 sz. mell(könyvtári áll.)'!D43+'8.4 sz. mell(védőnő)'!D43+'8.5 sz. mell (háziorv.)'!D43+'8.6 sz. mell (isk.étk)'!D43+'8.7 sz. mell(iskola)'!D43+'8.8 sz. mell(szolidarit)'!D43+'8.9 sz. mell(köztemető)'!D43+'8.10 sz. mell(önk.v.)'!D43+'8.11 sz. mell(közp.költs.)'!D43+'8.12 sz. mell(utak)'!D43+'8.13 sz. mell(közvil)'!D43+'8.14 sz. mell(város és község)'!D43+'8.15 sz. mell(fogorvos)'!D43+'8.16 sz. mell(közművelődés)'!D43+'8.17 sz. mell(szoc.tám)'!D43+'8.18 sz. mell(szünid.étk.)'!D43+'8.... sz. mell'!D43+'8.19 sz. mell(önk.jogalk)'!D43+'8.20 sz. mell(tám.fin)'!D43+'8.21 sz. mell(államadó)'!D43+'8.22 sz. mell(önk.nem sorol)'!D43+'8.23 sz. mell(szabadidő)'!D43+'8.24 sz. mell(Vészhelyzet)'!D43+'8.25 sz. mell(Közterület fennt)'!D43</f>
        <v>22996728</v>
      </c>
      <c r="E43" s="591">
        <f>'8.1 sz. mell(múzeum)'!E43+'8.2 sz. mell(könyvtár)'!E43+'8.3 sz. mell(könyvtári áll.)'!E43+'8.4 sz. mell(védőnő)'!E43+'8.5 sz. mell (háziorv.)'!E43+'8.6 sz. mell (isk.étk)'!E43+'8.7 sz. mell(iskola)'!E43+'8.8 sz. mell(szolidarit)'!E43+'8.9 sz. mell(köztemető)'!E43+'8.10 sz. mell(önk.v.)'!E43+'8.11 sz. mell(közp.költs.)'!E43+'8.12 sz. mell(utak)'!E43+'8.13 sz. mell(közvil)'!E43+'8.14 sz. mell(város és község)'!E43+'8.15 sz. mell(fogorvos)'!E43+'8.16 sz. mell(közművelődés)'!E43+'8.17 sz. mell(szoc.tám)'!E43+'8.18 sz. mell(szünid.étk.)'!E43+'8.... sz. mell'!E43+'8.19 sz. mell(önk.jogalk)'!E43+'8.20 sz. mell(tám.fin)'!E43+'8.21 sz. mell(államadó)'!E43+'8.22 sz. mell(önk.nem sorol)'!E43+'8.23 sz. mell(szabadidő)'!E43+'8.24 sz. mell(Vészhelyzet)'!E43+'8.25 sz. mell(Közterület fennt)'!E43</f>
        <v>22996728</v>
      </c>
      <c r="F43" s="591">
        <f>'8.1 sz. mell(múzeum)'!F43+'8.2 sz. mell(könyvtár)'!F43+'8.3 sz. mell(könyvtári áll.)'!F43+'8.4 sz. mell(védőnő)'!F43+'8.5 sz. mell (háziorv.)'!F43+'8.6 sz. mell (isk.étk)'!F43+'8.7 sz. mell(iskola)'!F43+'8.8 sz. mell(szolidarit)'!F43+'8.9 sz. mell(köztemető)'!F43+'8.10 sz. mell(önk.v.)'!F43+'8.11 sz. mell(közp.költs.)'!F43+'8.12 sz. mell(utak)'!F43+'8.13 sz. mell(közvil)'!F43+'8.14 sz. mell(város és község)'!F43+'8.15 sz. mell(fogorvos)'!F43+'8.16 sz. mell(közművelődés)'!F43+'8.17 sz. mell(szoc.tám)'!F43+'8.18 sz. mell(szünid.étk.)'!F43+'8.... sz. mell'!F43+'8.19 sz. mell(önk.jogalk)'!F43+'8.20 sz. mell(tám.fin)'!F43+'8.21 sz. mell(államadó)'!F43+'8.22 sz. mell(önk.nem sorol)'!F43+'8.23 sz. mell(szabadidő)'!F43+'8.24 sz. mell(Vészhelyzet)'!F43+'8.25 sz. mell(Közterület fennt)'!F43</f>
        <v>22996728</v>
      </c>
      <c r="G43" s="591">
        <f>'8.1 sz. mell(múzeum)'!G43+'8.2 sz. mell(könyvtár)'!G43+'8.3 sz. mell(könyvtári áll.)'!G43+'8.4 sz. mell(védőnő)'!G43+'8.5 sz. mell (háziorv.)'!G43+'8.6 sz. mell (isk.étk)'!G43+'8.7 sz. mell(iskola)'!G43+'8.8 sz. mell(szolidarit)'!G43+'8.9 sz. mell(köztemető)'!G43+'8.10 sz. mell(önk.v.)'!G43+'8.11 sz. mell(közp.költs.)'!G43+'8.12 sz. mell(utak)'!G43+'8.13 sz. mell(közvil)'!G43+'8.14 sz. mell(város és község)'!G43+'8.15 sz. mell(fogorvos)'!G43+'8.16 sz. mell(közművelődés)'!G43+'8.17 sz. mell(szoc.tám)'!G43+'8.18 sz. mell(szünid.étk.)'!G43+'8.... sz. mell'!G43+'8.19 sz. mell(önk.jogalk)'!G43+'8.20 sz. mell(tám.fin)'!G43+'8.21 sz. mell(államadó)'!G43+'8.22 sz. mell(önk.nem sorol)'!G43+'8.23 sz. mell(szabadidő)'!G43+'8.24 sz. mell(Vészhelyzet)'!G43+'8.25 sz. mell(Közterület fennt)'!G43</f>
        <v>17760344</v>
      </c>
    </row>
    <row r="44" spans="1:7" s="47" customFormat="1" ht="12" customHeight="1" x14ac:dyDescent="0.2">
      <c r="A44" s="207" t="s">
        <v>135</v>
      </c>
      <c r="B44" s="388" t="s">
        <v>221</v>
      </c>
      <c r="C44" s="399">
        <f>'8.1 sz. mell(múzeum)'!C44+'8.2 sz. mell(könyvtár)'!C44+'8.3 sz. mell(könyvtári áll.)'!C44+'8.4 sz. mell(védőnő)'!C44+'8.5 sz. mell (háziorv.)'!C44+'8.6 sz. mell (isk.étk)'!C44+'8.7 sz. mell(iskola)'!C44+'8.8 sz. mell(szolidarit)'!C44+'8.9 sz. mell(köztemető)'!C44+'8.10 sz. mell(önk.v.)'!C44+'8.11 sz. mell(közp.költs.)'!C44+'8.12 sz. mell(utak)'!C44+'8.13 sz. mell(közvil)'!C44+'8.14 sz. mell(város és község)'!C44+'8.15 sz. mell(fogorvos)'!C44+'8.16 sz. mell(közművelődés)'!C44+'8.17 sz. mell(szoc.tám)'!C44+'8.18 sz. mell(szünid.étk.)'!C44+'8.... sz. mell'!C44+'8.19 sz. mell(önk.jogalk)'!C44+'8.20 sz. mell(tám.fin)'!C44+'8.21 sz. mell(államadó)'!C44+'8.22 sz. mell(önk.nem sorol)'!C44+'8.23 sz. mell(szabadidő)'!C44+'8.24 sz. mell(Vészhelyzet)'!C44+'8.25 sz. mell(Közterület fennt)'!C44</f>
        <v>0</v>
      </c>
      <c r="D44" s="591">
        <f>'8.1 sz. mell(múzeum)'!D44+'8.2 sz. mell(könyvtár)'!D44+'8.3 sz. mell(könyvtári áll.)'!D44+'8.4 sz. mell(védőnő)'!D44+'8.5 sz. mell (háziorv.)'!D44+'8.6 sz. mell (isk.étk)'!D44+'8.7 sz. mell(iskola)'!D44+'8.8 sz. mell(szolidarit)'!D44+'8.9 sz. mell(köztemető)'!D44+'8.10 sz. mell(önk.v.)'!D44+'8.11 sz. mell(közp.költs.)'!D44+'8.12 sz. mell(utak)'!D44+'8.13 sz. mell(közvil)'!D44+'8.14 sz. mell(város és község)'!D44+'8.15 sz. mell(fogorvos)'!D44+'8.16 sz. mell(közművelődés)'!D44+'8.17 sz. mell(szoc.tám)'!D44+'8.18 sz. mell(szünid.étk.)'!D44+'8.... sz. mell'!D44+'8.19 sz. mell(önk.jogalk)'!D44+'8.20 sz. mell(tám.fin)'!D44+'8.21 sz. mell(államadó)'!D44+'8.22 sz. mell(önk.nem sorol)'!D44+'8.23 sz. mell(szabadidő)'!D44+'8.24 sz. mell(Vészhelyzet)'!D44+'8.25 sz. mell(Közterület fennt)'!D44</f>
        <v>0</v>
      </c>
      <c r="E44" s="591">
        <f>'8.1 sz. mell(múzeum)'!E44+'8.2 sz. mell(könyvtár)'!E44+'8.3 sz. mell(könyvtári áll.)'!E44+'8.4 sz. mell(védőnő)'!E44+'8.5 sz. mell (háziorv.)'!E44+'8.6 sz. mell (isk.étk)'!E44+'8.7 sz. mell(iskola)'!E44+'8.8 sz. mell(szolidarit)'!E44+'8.9 sz. mell(köztemető)'!E44+'8.10 sz. mell(önk.v.)'!E44+'8.11 sz. mell(közp.költs.)'!E44+'8.12 sz. mell(utak)'!E44+'8.13 sz. mell(közvil)'!E44+'8.14 sz. mell(város és község)'!E44+'8.15 sz. mell(fogorvos)'!E44+'8.16 sz. mell(közművelődés)'!E44+'8.17 sz. mell(szoc.tám)'!E44+'8.18 sz. mell(szünid.étk.)'!E44+'8.... sz. mell'!E44+'8.19 sz. mell(önk.jogalk)'!E44+'8.20 sz. mell(tám.fin)'!E44+'8.21 sz. mell(államadó)'!E44+'8.22 sz. mell(önk.nem sorol)'!E44+'8.23 sz. mell(szabadidő)'!E44+'8.24 sz. mell(Vészhelyzet)'!E44+'8.25 sz. mell(Közterület fennt)'!E44</f>
        <v>0</v>
      </c>
      <c r="F44" s="591">
        <f>'8.1 sz. mell(múzeum)'!F44+'8.2 sz. mell(könyvtár)'!F44+'8.3 sz. mell(könyvtári áll.)'!F44+'8.4 sz. mell(védőnő)'!F44+'8.5 sz. mell (háziorv.)'!F44+'8.6 sz. mell (isk.étk)'!F44+'8.7 sz. mell(iskola)'!F44+'8.8 sz. mell(szolidarit)'!F44+'8.9 sz. mell(köztemető)'!F44+'8.10 sz. mell(önk.v.)'!F44+'8.11 sz. mell(közp.költs.)'!F44+'8.12 sz. mell(utak)'!F44+'8.13 sz. mell(közvil)'!F44+'8.14 sz. mell(város és község)'!F44+'8.15 sz. mell(fogorvos)'!F44+'8.16 sz. mell(közművelődés)'!F44+'8.17 sz. mell(szoc.tám)'!F44+'8.18 sz. mell(szünid.étk.)'!F44+'8.... sz. mell'!F44+'8.19 sz. mell(önk.jogalk)'!F44+'8.20 sz. mell(tám.fin)'!F44+'8.21 sz. mell(államadó)'!F44+'8.22 sz. mell(önk.nem sorol)'!F44+'8.23 sz. mell(szabadidő)'!F44+'8.24 sz. mell(Vészhelyzet)'!F44+'8.25 sz. mell(Közterület fennt)'!F44</f>
        <v>0</v>
      </c>
      <c r="G44" s="591">
        <f>'8.1 sz. mell(múzeum)'!G44+'8.2 sz. mell(könyvtár)'!G44+'8.3 sz. mell(könyvtári áll.)'!G44+'8.4 sz. mell(védőnő)'!G44+'8.5 sz. mell (háziorv.)'!G44+'8.6 sz. mell (isk.étk)'!G44+'8.7 sz. mell(iskola)'!G44+'8.8 sz. mell(szolidarit)'!G44+'8.9 sz. mell(köztemető)'!G44+'8.10 sz. mell(önk.v.)'!G44+'8.11 sz. mell(közp.költs.)'!G44+'8.12 sz. mell(utak)'!G44+'8.13 sz. mell(közvil)'!G44+'8.14 sz. mell(város és község)'!G44+'8.15 sz. mell(fogorvos)'!G44+'8.16 sz. mell(közművelődés)'!G44+'8.17 sz. mell(szoc.tám)'!G44+'8.18 sz. mell(szünid.étk.)'!G44+'8.... sz. mell'!G44+'8.19 sz. mell(önk.jogalk)'!G44+'8.20 sz. mell(tám.fin)'!G44+'8.21 sz. mell(államadó)'!G44+'8.22 sz. mell(önk.nem sorol)'!G44+'8.23 sz. mell(szabadidő)'!G44+'8.24 sz. mell(Vészhelyzet)'!G44+'8.25 sz. mell(Közterület fennt)'!G44</f>
        <v>0</v>
      </c>
    </row>
    <row r="45" spans="1:7" s="47" customFormat="1" ht="12" customHeight="1" x14ac:dyDescent="0.2">
      <c r="A45" s="207" t="s">
        <v>136</v>
      </c>
      <c r="B45" s="388" t="s">
        <v>495</v>
      </c>
      <c r="C45" s="399">
        <f>'8.1 sz. mell(múzeum)'!C45+'8.2 sz. mell(könyvtár)'!C45+'8.3 sz. mell(könyvtári áll.)'!C45+'8.4 sz. mell(védőnő)'!C45+'8.5 sz. mell (háziorv.)'!C45+'8.6 sz. mell (isk.étk)'!C45+'8.7 sz. mell(iskola)'!C45+'8.8 sz. mell(szolidarit)'!C45+'8.9 sz. mell(köztemető)'!C45+'8.10 sz. mell(önk.v.)'!C45+'8.11 sz. mell(közp.költs.)'!C45+'8.12 sz. mell(utak)'!C45+'8.13 sz. mell(közvil)'!C45+'8.14 sz. mell(város és község)'!C45+'8.15 sz. mell(fogorvos)'!C45+'8.16 sz. mell(közművelődés)'!C45+'8.17 sz. mell(szoc.tám)'!C45+'8.18 sz. mell(szünid.étk.)'!C45+'8.... sz. mell'!C45+'8.19 sz. mell(önk.jogalk)'!C45+'8.20 sz. mell(tám.fin)'!C45+'8.21 sz. mell(államadó)'!C45+'8.22 sz. mell(önk.nem sorol)'!C45+'8.23 sz. mell(szabadidő)'!C45+'8.24 sz. mell(Vészhelyzet)'!C45+'8.25 sz. mell(Közterület fennt)'!C45</f>
        <v>500</v>
      </c>
      <c r="D45" s="399">
        <f>'8.1 sz. mell(múzeum)'!D45+'8.2 sz. mell(könyvtár)'!D45+'8.3 sz. mell(könyvtári áll.)'!D45+'8.4 sz. mell(védőnő)'!D45+'8.5 sz. mell (háziorv.)'!D45+'8.6 sz. mell (isk.étk)'!D45+'8.7 sz. mell(iskola)'!D45+'8.8 sz. mell(szolidarit)'!D45+'8.9 sz. mell(köztemető)'!D45+'8.10 sz. mell(önk.v.)'!D45+'8.11 sz. mell(közp.költs.)'!D45+'8.12 sz. mell(utak)'!D45+'8.13 sz. mell(közvil)'!D45+'8.14 sz. mell(város és község)'!D45+'8.15 sz. mell(fogorvos)'!D45+'8.16 sz. mell(közművelődés)'!D45+'8.17 sz. mell(szoc.tám)'!D45+'8.18 sz. mell(szünid.étk.)'!D45+'8.... sz. mell'!D45+'8.19 sz. mell(önk.jogalk)'!D45+'8.20 sz. mell(tám.fin)'!D45+'8.21 sz. mell(államadó)'!D45+'8.22 sz. mell(önk.nem sorol)'!D45+'8.23 sz. mell(szabadidő)'!D45+'8.24 sz. mell(Vészhelyzet)'!D45+'8.25 sz. mell(Közterület fennt)'!D45</f>
        <v>500</v>
      </c>
      <c r="E45" s="591">
        <f>'8.1 sz. mell(múzeum)'!E45+'8.2 sz. mell(könyvtár)'!E45+'8.3 sz. mell(könyvtári áll.)'!E45+'8.4 sz. mell(védőnő)'!E45+'8.5 sz. mell (háziorv.)'!E45+'8.6 sz. mell (isk.étk)'!E45+'8.7 sz. mell(iskola)'!E45+'8.8 sz. mell(szolidarit)'!E45+'8.9 sz. mell(köztemető)'!E45+'8.10 sz. mell(önk.v.)'!E45+'8.11 sz. mell(közp.költs.)'!E45+'8.12 sz. mell(utak)'!E45+'8.13 sz. mell(közvil)'!E45+'8.14 sz. mell(város és község)'!E45+'8.15 sz. mell(fogorvos)'!E45+'8.16 sz. mell(közművelődés)'!E45+'8.17 sz. mell(szoc.tám)'!E45+'8.18 sz. mell(szünid.étk.)'!E45+'8.... sz. mell'!E45+'8.19 sz. mell(önk.jogalk)'!E45+'8.20 sz. mell(tám.fin)'!E45+'8.21 sz. mell(államadó)'!E45+'8.22 sz. mell(önk.nem sorol)'!E45+'8.23 sz. mell(szabadidő)'!E45+'8.24 sz. mell(Vészhelyzet)'!E45+'8.25 sz. mell(Közterület fennt)'!E45</f>
        <v>500</v>
      </c>
      <c r="F45" s="591">
        <f>'8.1 sz. mell(múzeum)'!F45+'8.2 sz. mell(könyvtár)'!F45+'8.3 sz. mell(könyvtári áll.)'!F45+'8.4 sz. mell(védőnő)'!F45+'8.5 sz. mell (háziorv.)'!F45+'8.6 sz. mell (isk.étk)'!F45+'8.7 sz. mell(iskola)'!F45+'8.8 sz. mell(szolidarit)'!F45+'8.9 sz. mell(köztemető)'!F45+'8.10 sz. mell(önk.v.)'!F45+'8.11 sz. mell(közp.költs.)'!F45+'8.12 sz. mell(utak)'!F45+'8.13 sz. mell(közvil)'!F45+'8.14 sz. mell(város és község)'!F45+'8.15 sz. mell(fogorvos)'!F45+'8.16 sz. mell(közművelődés)'!F45+'8.17 sz. mell(szoc.tám)'!F45+'8.18 sz. mell(szünid.étk.)'!F45+'8.... sz. mell'!F45+'8.19 sz. mell(önk.jogalk)'!F45+'8.20 sz. mell(tám.fin)'!F45+'8.21 sz. mell(államadó)'!F45+'8.22 sz. mell(önk.nem sorol)'!F45+'8.23 sz. mell(szabadidő)'!F45+'8.24 sz. mell(Vészhelyzet)'!F45+'8.25 sz. mell(Közterület fennt)'!F45</f>
        <v>500</v>
      </c>
      <c r="G45" s="591">
        <f>'8.1 sz. mell(múzeum)'!G45+'8.2 sz. mell(könyvtár)'!G45+'8.3 sz. mell(könyvtári áll.)'!G45+'8.4 sz. mell(védőnő)'!G45+'8.5 sz. mell (háziorv.)'!G45+'8.6 sz. mell (isk.étk)'!G45+'8.7 sz. mell(iskola)'!G45+'8.8 sz. mell(szolidarit)'!G45+'8.9 sz. mell(köztemető)'!G45+'8.10 sz. mell(önk.v.)'!G45+'8.11 sz. mell(közp.költs.)'!G45+'8.12 sz. mell(utak)'!G45+'8.13 sz. mell(közvil)'!G45+'8.14 sz. mell(város és község)'!G45+'8.15 sz. mell(fogorvos)'!G45+'8.16 sz. mell(közművelődés)'!G45+'8.17 sz. mell(szoc.tám)'!G45+'8.18 sz. mell(szünid.étk.)'!G45+'8.... sz. mell'!G45+'8.19 sz. mell(önk.jogalk)'!G45+'8.20 sz. mell(tám.fin)'!G45+'8.21 sz. mell(államadó)'!G45+'8.22 sz. mell(önk.nem sorol)'!G45+'8.23 sz. mell(szabadidő)'!G45+'8.24 sz. mell(Vészhelyzet)'!G45+'8.25 sz. mell(Közterület fennt)'!G45</f>
        <v>313</v>
      </c>
    </row>
    <row r="46" spans="1:7" s="47" customFormat="1" ht="12" customHeight="1" x14ac:dyDescent="0.2">
      <c r="A46" s="207" t="s">
        <v>213</v>
      </c>
      <c r="B46" s="388" t="s">
        <v>223</v>
      </c>
      <c r="C46" s="399">
        <f>'8.1 sz. mell(múzeum)'!C46+'8.2 sz. mell(könyvtár)'!C46+'8.3 sz. mell(könyvtári áll.)'!C46+'8.4 sz. mell(védőnő)'!C46+'8.5 sz. mell (háziorv.)'!C46+'8.6 sz. mell (isk.étk)'!C46+'8.7 sz. mell(iskola)'!C46+'8.8 sz. mell(szolidarit)'!C46+'8.9 sz. mell(köztemető)'!C46+'8.10 sz. mell(önk.v.)'!C46+'8.11 sz. mell(közp.költs.)'!C46+'8.12 sz. mell(utak)'!C46+'8.13 sz. mell(közvil)'!C46+'8.14 sz. mell(város és község)'!C46+'8.15 sz. mell(fogorvos)'!C46+'8.16 sz. mell(közművelődés)'!C46+'8.17 sz. mell(szoc.tám)'!C46+'8.18 sz. mell(szünid.étk.)'!C46+'8.... sz. mell'!C46+'8.19 sz. mell(önk.jogalk)'!C46+'8.20 sz. mell(tám.fin)'!C46+'8.21 sz. mell(államadó)'!C46+'8.22 sz. mell(önk.nem sorol)'!C46+'8.23 sz. mell(szabadidő)'!C46+'8.24 sz. mell(Vészhelyzet)'!C46+'8.25 sz. mell(Közterület fennt)'!C46</f>
        <v>0</v>
      </c>
      <c r="D46" s="591">
        <f>'8.1 sz. mell(múzeum)'!D46+'8.2 sz. mell(könyvtár)'!D46+'8.3 sz. mell(könyvtári áll.)'!D46+'8.4 sz. mell(védőnő)'!D46+'8.5 sz. mell (háziorv.)'!D46+'8.6 sz. mell (isk.étk)'!D46+'8.7 sz. mell(iskola)'!D46+'8.8 sz. mell(szolidarit)'!D46+'8.9 sz. mell(köztemető)'!D46+'8.10 sz. mell(önk.v.)'!D46+'8.11 sz. mell(közp.költs.)'!D46+'8.12 sz. mell(utak)'!D46+'8.13 sz. mell(közvil)'!D46+'8.14 sz. mell(város és község)'!D46+'8.15 sz. mell(fogorvos)'!D46+'8.16 sz. mell(közművelődés)'!D46+'8.17 sz. mell(szoc.tám)'!D46+'8.18 sz. mell(szünid.étk.)'!D46+'8.... sz. mell'!D46+'8.19 sz. mell(önk.jogalk)'!D46+'8.20 sz. mell(tám.fin)'!D46+'8.21 sz. mell(államadó)'!D46+'8.22 sz. mell(önk.nem sorol)'!D46+'8.23 sz. mell(szabadidő)'!D46+'8.24 sz. mell(Vészhelyzet)'!D46+'8.25 sz. mell(Közterület fennt)'!D46</f>
        <v>0</v>
      </c>
      <c r="E46" s="591">
        <f>'8.1 sz. mell(múzeum)'!E46+'8.2 sz. mell(könyvtár)'!E46+'8.3 sz. mell(könyvtári áll.)'!E46+'8.4 sz. mell(védőnő)'!E46+'8.5 sz. mell (háziorv.)'!E46+'8.6 sz. mell (isk.étk)'!E46+'8.7 sz. mell(iskola)'!E46+'8.8 sz. mell(szolidarit)'!E46+'8.9 sz. mell(köztemető)'!E46+'8.10 sz. mell(önk.v.)'!E46+'8.11 sz. mell(közp.költs.)'!E46+'8.12 sz. mell(utak)'!E46+'8.13 sz. mell(közvil)'!E46+'8.14 sz. mell(város és község)'!E46+'8.15 sz. mell(fogorvos)'!E46+'8.16 sz. mell(közművelődés)'!E46+'8.17 sz. mell(szoc.tám)'!E46+'8.18 sz. mell(szünid.étk.)'!E46+'8.... sz. mell'!E46+'8.19 sz. mell(önk.jogalk)'!E46+'8.20 sz. mell(tám.fin)'!E46+'8.21 sz. mell(államadó)'!E46+'8.22 sz. mell(önk.nem sorol)'!E46+'8.23 sz. mell(szabadidő)'!E46+'8.24 sz. mell(Vészhelyzet)'!E46+'8.25 sz. mell(Közterület fennt)'!E46</f>
        <v>0</v>
      </c>
      <c r="F46" s="591">
        <f>'8.1 sz. mell(múzeum)'!F46+'8.2 sz. mell(könyvtár)'!F46+'8.3 sz. mell(könyvtári áll.)'!F46+'8.4 sz. mell(védőnő)'!F46+'8.5 sz. mell (háziorv.)'!F46+'8.6 sz. mell (isk.étk)'!F46+'8.7 sz. mell(iskola)'!F46+'8.8 sz. mell(szolidarit)'!F46+'8.9 sz. mell(köztemető)'!F46+'8.10 sz. mell(önk.v.)'!F46+'8.11 sz. mell(közp.költs.)'!F46+'8.12 sz. mell(utak)'!F46+'8.13 sz. mell(közvil)'!F46+'8.14 sz. mell(város és község)'!F46+'8.15 sz. mell(fogorvos)'!F46+'8.16 sz. mell(közművelődés)'!F46+'8.17 sz. mell(szoc.tám)'!F46+'8.18 sz. mell(szünid.étk.)'!F46+'8.... sz. mell'!F46+'8.19 sz. mell(önk.jogalk)'!F46+'8.20 sz. mell(tám.fin)'!F46+'8.21 sz. mell(államadó)'!F46+'8.22 sz. mell(önk.nem sorol)'!F46+'8.23 sz. mell(szabadidő)'!F46+'8.24 sz. mell(Vészhelyzet)'!F46+'8.25 sz. mell(Közterület fennt)'!F46</f>
        <v>0</v>
      </c>
      <c r="G46" s="591">
        <f>'8.1 sz. mell(múzeum)'!G46+'8.2 sz. mell(könyvtár)'!G46+'8.3 sz. mell(könyvtári áll.)'!G46+'8.4 sz. mell(védőnő)'!G46+'8.5 sz. mell (háziorv.)'!G46+'8.6 sz. mell (isk.étk)'!G46+'8.7 sz. mell(iskola)'!G46+'8.8 sz. mell(szolidarit)'!G46+'8.9 sz. mell(köztemető)'!G46+'8.10 sz. mell(önk.v.)'!G46+'8.11 sz. mell(közp.költs.)'!G46+'8.12 sz. mell(utak)'!G46+'8.13 sz. mell(közvil)'!G46+'8.14 sz. mell(város és község)'!G46+'8.15 sz. mell(fogorvos)'!G46+'8.16 sz. mell(közművelődés)'!G46+'8.17 sz. mell(szoc.tám)'!G46+'8.18 sz. mell(szünid.étk.)'!G46+'8.... sz. mell'!G46+'8.19 sz. mell(önk.jogalk)'!G46+'8.20 sz. mell(tám.fin)'!G46+'8.21 sz. mell(államadó)'!G46+'8.22 sz. mell(önk.nem sorol)'!G46+'8.23 sz. mell(szabadidő)'!G46+'8.24 sz. mell(Vészhelyzet)'!G46+'8.25 sz. mell(Közterület fennt)'!G46</f>
        <v>0</v>
      </c>
    </row>
    <row r="47" spans="1:7" s="47" customFormat="1" ht="12" customHeight="1" x14ac:dyDescent="0.2">
      <c r="A47" s="208" t="s">
        <v>214</v>
      </c>
      <c r="B47" s="391" t="s">
        <v>374</v>
      </c>
      <c r="C47" s="399">
        <f>'8.1 sz. mell(múzeum)'!C47+'8.2 sz. mell(könyvtár)'!C47+'8.3 sz. mell(könyvtári áll.)'!C47+'8.4 sz. mell(védőnő)'!C47+'8.5 sz. mell (háziorv.)'!C47+'8.6 sz. mell (isk.étk)'!C47+'8.7 sz. mell(iskola)'!C47+'8.8 sz. mell(szolidarit)'!C47+'8.9 sz. mell(köztemető)'!C47+'8.10 sz. mell(önk.v.)'!C47+'8.11 sz. mell(közp.költs.)'!C47+'8.12 sz. mell(utak)'!C47+'8.13 sz. mell(közvil)'!C47+'8.14 sz. mell(város és község)'!C47+'8.15 sz. mell(fogorvos)'!C47+'8.16 sz. mell(közművelődés)'!C47+'8.17 sz. mell(szoc.tám)'!C47+'8.18 sz. mell(szünid.étk.)'!C47+'8.... sz. mell'!C47+'8.19 sz. mell(önk.jogalk)'!C47+'8.20 sz. mell(tám.fin)'!C47+'8.21 sz. mell(államadó)'!C47+'8.22 sz. mell(önk.nem sorol)'!C47+'8.23 sz. mell(szabadidő)'!C47+'8.24 sz. mell(Vészhelyzet)'!C47+'8.25 sz. mell(Közterület fennt)'!C47</f>
        <v>0</v>
      </c>
      <c r="D47" s="591">
        <f>'8.1 sz. mell(múzeum)'!D47+'8.2 sz. mell(könyvtár)'!D47+'8.3 sz. mell(könyvtári áll.)'!D47+'8.4 sz. mell(védőnő)'!D47+'8.5 sz. mell (háziorv.)'!D47+'8.6 sz. mell (isk.étk)'!D47+'8.7 sz. mell(iskola)'!D47+'8.8 sz. mell(szolidarit)'!D47+'8.9 sz. mell(köztemető)'!D47+'8.10 sz. mell(önk.v.)'!D47+'8.11 sz. mell(közp.költs.)'!D47+'8.12 sz. mell(utak)'!D47+'8.13 sz. mell(közvil)'!D47+'8.14 sz. mell(város és község)'!D47+'8.15 sz. mell(fogorvos)'!D47+'8.16 sz. mell(közművelődés)'!D47+'8.17 sz. mell(szoc.tám)'!D47+'8.18 sz. mell(szünid.étk.)'!D47+'8.... sz. mell'!D47+'8.19 sz. mell(önk.jogalk)'!D47+'8.20 sz. mell(tám.fin)'!D47+'8.21 sz. mell(államadó)'!D47+'8.22 sz. mell(önk.nem sorol)'!D47+'8.23 sz. mell(szabadidő)'!D47+'8.24 sz. mell(Vészhelyzet)'!D47+'8.25 sz. mell(Közterület fennt)'!D47</f>
        <v>0</v>
      </c>
      <c r="E47" s="591">
        <f>'8.1 sz. mell(múzeum)'!E47+'8.2 sz. mell(könyvtár)'!E47+'8.3 sz. mell(könyvtári áll.)'!E47+'8.4 sz. mell(védőnő)'!E47+'8.5 sz. mell (háziorv.)'!E47+'8.6 sz. mell (isk.étk)'!E47+'8.7 sz. mell(iskola)'!E47+'8.8 sz. mell(szolidarit)'!E47+'8.9 sz. mell(köztemető)'!E47+'8.10 sz. mell(önk.v.)'!E47+'8.11 sz. mell(közp.költs.)'!E47+'8.12 sz. mell(utak)'!E47+'8.13 sz. mell(közvil)'!E47+'8.14 sz. mell(város és község)'!E47+'8.15 sz. mell(fogorvos)'!E47+'8.16 sz. mell(közművelődés)'!E47+'8.17 sz. mell(szoc.tám)'!E47+'8.18 sz. mell(szünid.étk.)'!E47+'8.... sz. mell'!E47+'8.19 sz. mell(önk.jogalk)'!E47+'8.20 sz. mell(tám.fin)'!E47+'8.21 sz. mell(államadó)'!E47+'8.22 sz. mell(önk.nem sorol)'!E47+'8.23 sz. mell(szabadidő)'!E47+'8.24 sz. mell(Vészhelyzet)'!E47+'8.25 sz. mell(Közterület fennt)'!E47</f>
        <v>0</v>
      </c>
      <c r="F47" s="591">
        <f>'8.1 sz. mell(múzeum)'!F47+'8.2 sz. mell(könyvtár)'!F47+'8.3 sz. mell(könyvtári áll.)'!F47+'8.4 sz. mell(védőnő)'!F47+'8.5 sz. mell (háziorv.)'!F47+'8.6 sz. mell (isk.étk)'!F47+'8.7 sz. mell(iskola)'!F47+'8.8 sz. mell(szolidarit)'!F47+'8.9 sz. mell(köztemető)'!F47+'8.10 sz. mell(önk.v.)'!F47+'8.11 sz. mell(közp.költs.)'!F47+'8.12 sz. mell(utak)'!F47+'8.13 sz. mell(közvil)'!F47+'8.14 sz. mell(város és község)'!F47+'8.15 sz. mell(fogorvos)'!F47+'8.16 sz. mell(közművelődés)'!F47+'8.17 sz. mell(szoc.tám)'!F47+'8.18 sz. mell(szünid.étk.)'!F47+'8.... sz. mell'!F47+'8.19 sz. mell(önk.jogalk)'!F47+'8.20 sz. mell(tám.fin)'!F47+'8.21 sz. mell(államadó)'!F47+'8.22 sz. mell(önk.nem sorol)'!F47+'8.23 sz. mell(szabadidő)'!F47+'8.24 sz. mell(Vészhelyzet)'!F47+'8.25 sz. mell(Közterület fennt)'!F47</f>
        <v>0</v>
      </c>
      <c r="G47" s="591">
        <f>'8.1 sz. mell(múzeum)'!G47+'8.2 sz. mell(könyvtár)'!G47+'8.3 sz. mell(könyvtári áll.)'!G47+'8.4 sz. mell(védőnő)'!G47+'8.5 sz. mell (háziorv.)'!G47+'8.6 sz. mell (isk.étk)'!G47+'8.7 sz. mell(iskola)'!G47+'8.8 sz. mell(szolidarit)'!G47+'8.9 sz. mell(köztemető)'!G47+'8.10 sz. mell(önk.v.)'!G47+'8.11 sz. mell(közp.költs.)'!G47+'8.12 sz. mell(utak)'!G47+'8.13 sz. mell(közvil)'!G47+'8.14 sz. mell(város és község)'!G47+'8.15 sz. mell(fogorvos)'!G47+'8.16 sz. mell(közművelődés)'!G47+'8.17 sz. mell(szoc.tám)'!G47+'8.18 sz. mell(szünid.étk.)'!G47+'8.... sz. mell'!G47+'8.19 sz. mell(önk.jogalk)'!G47+'8.20 sz. mell(tám.fin)'!G47+'8.21 sz. mell(államadó)'!G47+'8.22 sz. mell(önk.nem sorol)'!G47+'8.23 sz. mell(szabadidő)'!G47+'8.24 sz. mell(Vészhelyzet)'!G47+'8.25 sz. mell(Közterület fennt)'!G47</f>
        <v>0</v>
      </c>
    </row>
    <row r="48" spans="1:7" s="47" customFormat="1" ht="12" customHeight="1" thickBot="1" x14ac:dyDescent="0.25">
      <c r="A48" s="208" t="s">
        <v>373</v>
      </c>
      <c r="B48" s="391" t="s">
        <v>224</v>
      </c>
      <c r="C48" s="407">
        <f>'8.1 sz. mell(múzeum)'!C48+'8.2 sz. mell(könyvtár)'!C48+'8.3 sz. mell(könyvtári áll.)'!C48+'8.4 sz. mell(védőnő)'!C48+'8.5 sz. mell (háziorv.)'!C48+'8.6 sz. mell (isk.étk)'!C48+'8.7 sz. mell(iskola)'!C48+'8.8 sz. mell(szolidarit)'!C48+'8.9 sz. mell(köztemető)'!C48+'8.10 sz. mell(önk.v.)'!C48+'8.11 sz. mell(közp.költs.)'!C48+'8.12 sz. mell(utak)'!C48+'8.13 sz. mell(közvil)'!C48+'8.14 sz. mell(város és község)'!C48+'8.15 sz. mell(fogorvos)'!C48+'8.16 sz. mell(közművelődés)'!C48+'8.17 sz. mell(szoc.tám)'!C48+'8.18 sz. mell(szünid.étk.)'!C48+'8.... sz. mell'!C48+'8.19 sz. mell(önk.jogalk)'!C48+'8.20 sz. mell(tám.fin)'!C48+'8.21 sz. mell(államadó)'!C48+'8.22 sz. mell(önk.nem sorol)'!C48+'8.23 sz. mell(szabadidő)'!C48+'8.24 sz. mell(Vészhelyzet)'!C48+'8.25 sz. mell(Közterület fennt)'!C48</f>
        <v>0</v>
      </c>
      <c r="D48" s="592">
        <f>'8.1 sz. mell(múzeum)'!D48+'8.2 sz. mell(könyvtár)'!D48+'8.3 sz. mell(könyvtári áll.)'!D48+'8.4 sz. mell(védőnő)'!D48+'8.5 sz. mell (háziorv.)'!D48+'8.6 sz. mell (isk.étk)'!D48+'8.7 sz. mell(iskola)'!D48+'8.8 sz. mell(szolidarit)'!D48+'8.9 sz. mell(köztemető)'!D48+'8.10 sz. mell(önk.v.)'!D48+'8.11 sz. mell(közp.költs.)'!D48+'8.12 sz. mell(utak)'!D48+'8.13 sz. mell(közvil)'!D48+'8.14 sz. mell(város és község)'!D48+'8.15 sz. mell(fogorvos)'!D48+'8.16 sz. mell(közművelődés)'!D48+'8.17 sz. mell(szoc.tám)'!D48+'8.18 sz. mell(szünid.étk.)'!D48+'8.... sz. mell'!D48+'8.19 sz. mell(önk.jogalk)'!D48+'8.20 sz. mell(tám.fin)'!D48+'8.21 sz. mell(államadó)'!D48+'8.22 sz. mell(önk.nem sorol)'!D48+'8.23 sz. mell(szabadidő)'!D48+'8.24 sz. mell(Vészhelyzet)'!D48+'8.25 sz. mell(Közterület fennt)'!D48</f>
        <v>0</v>
      </c>
      <c r="E48" s="592">
        <f>'8.1 sz. mell(múzeum)'!E48+'8.2 sz. mell(könyvtár)'!E48+'8.3 sz. mell(könyvtári áll.)'!E48+'8.4 sz. mell(védőnő)'!E48+'8.5 sz. mell (háziorv.)'!E48+'8.6 sz. mell (isk.étk)'!E48+'8.7 sz. mell(iskola)'!E48+'8.8 sz. mell(szolidarit)'!E48+'8.9 sz. mell(köztemető)'!E48+'8.10 sz. mell(önk.v.)'!E48+'8.11 sz. mell(közp.költs.)'!E48+'8.12 sz. mell(utak)'!E48+'8.13 sz. mell(közvil)'!E48+'8.14 sz. mell(város és község)'!E48+'8.15 sz. mell(fogorvos)'!E48+'8.16 sz. mell(közművelődés)'!E48+'8.17 sz. mell(szoc.tám)'!E48+'8.18 sz. mell(szünid.étk.)'!E48+'8.... sz. mell'!E48+'8.19 sz. mell(önk.jogalk)'!E48+'8.20 sz. mell(tám.fin)'!E48+'8.21 sz. mell(államadó)'!E48+'8.22 sz. mell(önk.nem sorol)'!E48+'8.23 sz. mell(szabadidő)'!E48+'8.24 sz. mell(Vészhelyzet)'!E48+'8.25 sz. mell(Közterület fennt)'!E48</f>
        <v>0</v>
      </c>
      <c r="F48" s="592">
        <f>'8.1 sz. mell(múzeum)'!F48+'8.2 sz. mell(könyvtár)'!F48+'8.3 sz. mell(könyvtári áll.)'!F48+'8.4 sz. mell(védőnő)'!F48+'8.5 sz. mell (háziorv.)'!F48+'8.6 sz. mell (isk.étk)'!F48+'8.7 sz. mell(iskola)'!F48+'8.8 sz. mell(szolidarit)'!F48+'8.9 sz. mell(köztemető)'!F48+'8.10 sz. mell(önk.v.)'!F48+'8.11 sz. mell(közp.költs.)'!F48+'8.12 sz. mell(utak)'!F48+'8.13 sz. mell(közvil)'!F48+'8.14 sz. mell(város és község)'!F48+'8.15 sz. mell(fogorvos)'!F48+'8.16 sz. mell(közművelődés)'!F48+'8.17 sz. mell(szoc.tám)'!F48+'8.18 sz. mell(szünid.étk.)'!F48+'8.... sz. mell'!F48+'8.19 sz. mell(önk.jogalk)'!F48+'8.20 sz. mell(tám.fin)'!F48+'8.21 sz. mell(államadó)'!F48+'8.22 sz. mell(önk.nem sorol)'!F48+'8.23 sz. mell(szabadidő)'!F48+'8.24 sz. mell(Vészhelyzet)'!F48+'8.25 sz. mell(Közterület fennt)'!F48</f>
        <v>1738000</v>
      </c>
      <c r="G48" s="592">
        <f>'8.1 sz. mell(múzeum)'!G48+'8.2 sz. mell(könyvtár)'!G48+'8.3 sz. mell(könyvtári áll.)'!G48+'8.4 sz. mell(védőnő)'!G48+'8.5 sz. mell (háziorv.)'!G48+'8.6 sz. mell (isk.étk)'!G48+'8.7 sz. mell(iskola)'!G48+'8.8 sz. mell(szolidarit)'!G48+'8.9 sz. mell(köztemető)'!G48+'8.10 sz. mell(önk.v.)'!G48+'8.11 sz. mell(közp.költs.)'!G48+'8.12 sz. mell(utak)'!G48+'8.13 sz. mell(közvil)'!G48+'8.14 sz. mell(város és község)'!G48+'8.15 sz. mell(fogorvos)'!G48+'8.16 sz. mell(közművelődés)'!G48+'8.17 sz. mell(szoc.tám)'!G48+'8.18 sz. mell(szünid.étk.)'!G48+'8.... sz. mell'!G48+'8.19 sz. mell(önk.jogalk)'!G48+'8.20 sz. mell(tám.fin)'!G48+'8.21 sz. mell(államadó)'!G48+'8.22 sz. mell(önk.nem sorol)'!G48+'8.23 sz. mell(szabadidő)'!G48+'8.24 sz. mell(Vészhelyzet)'!G48+'8.25 sz. mell(Közterület fennt)'!G48</f>
        <v>1737355</v>
      </c>
    </row>
    <row r="49" spans="1:7" s="47" customFormat="1" ht="12" customHeight="1" thickBot="1" x14ac:dyDescent="0.25">
      <c r="A49" s="22" t="s">
        <v>18</v>
      </c>
      <c r="B49" s="322" t="s">
        <v>225</v>
      </c>
      <c r="C49" s="406">
        <f>'8.1 sz. mell(múzeum)'!C49+'8.2 sz. mell(könyvtár)'!C49+'8.3 sz. mell(könyvtári áll.)'!C49+'8.4 sz. mell(védőnő)'!C49+'8.5 sz. mell (háziorv.)'!C49+'8.6 sz. mell (isk.étk)'!C49+'8.7 sz. mell(iskola)'!C49+'8.8 sz. mell(szolidarit)'!C49+'8.9 sz. mell(köztemető)'!C49+'8.10 sz. mell(önk.v.)'!C49+'8.11 sz. mell(közp.költs.)'!C49+'8.12 sz. mell(utak)'!C49+'8.13 sz. mell(közvil)'!C49+'8.14 sz. mell(város és község)'!C49+'8.15 sz. mell(fogorvos)'!C49+'8.16 sz. mell(közművelődés)'!C49+'8.17 sz. mell(szoc.tám)'!C49+'8.18 sz. mell(szünid.étk.)'!C49+'8.... sz. mell'!C49+'8.19 sz. mell(önk.jogalk)'!C49+'8.20 sz. mell(tám.fin)'!C49+'8.21 sz. mell(államadó)'!C49+'8.22 sz. mell(önk.nem sorol)'!C49+'8.23 sz. mell(szabadidő)'!C49+'8.24 sz. mell(Vészhelyzet)'!C49+'8.25 sz. mell(Közterület fennt)'!C49</f>
        <v>600000</v>
      </c>
      <c r="D49" s="406">
        <f>'8.1 sz. mell(múzeum)'!D49+'8.2 sz. mell(könyvtár)'!D49+'8.3 sz. mell(könyvtári áll.)'!D49+'8.4 sz. mell(védőnő)'!D49+'8.5 sz. mell (háziorv.)'!D49+'8.6 sz. mell (isk.étk)'!D49+'8.7 sz. mell(iskola)'!D49+'8.8 sz. mell(szolidarit)'!D49+'8.9 sz. mell(köztemető)'!D49+'8.10 sz. mell(önk.v.)'!D49+'8.11 sz. mell(közp.költs.)'!D49+'8.12 sz. mell(utak)'!D49+'8.13 sz. mell(közvil)'!D49+'8.14 sz. mell(város és község)'!D49+'8.15 sz. mell(fogorvos)'!D49+'8.16 sz. mell(közművelődés)'!D49+'8.17 sz. mell(szoc.tám)'!D49+'8.18 sz. mell(szünid.étk.)'!D49+'8.... sz. mell'!D49+'8.19 sz. mell(önk.jogalk)'!D49+'8.20 sz. mell(tám.fin)'!D49+'8.21 sz. mell(államadó)'!D49+'8.22 sz. mell(önk.nem sorol)'!D49+'8.23 sz. mell(szabadidő)'!D49+'8.24 sz. mell(Vészhelyzet)'!D49+'8.25 sz. mell(Közterület fennt)'!D49</f>
        <v>600000</v>
      </c>
      <c r="E49" s="479">
        <f>'8.1 sz. mell(múzeum)'!E49+'8.2 sz. mell(könyvtár)'!E49+'8.3 sz. mell(könyvtári áll.)'!E49+'8.4 sz. mell(védőnő)'!E49+'8.5 sz. mell (háziorv.)'!E49+'8.6 sz. mell (isk.étk)'!E49+'8.7 sz. mell(iskola)'!E49+'8.8 sz. mell(szolidarit)'!E49+'8.9 sz. mell(köztemető)'!E49+'8.10 sz. mell(önk.v.)'!E49+'8.11 sz. mell(közp.költs.)'!E49+'8.12 sz. mell(utak)'!E49+'8.13 sz. mell(közvil)'!E49+'8.14 sz. mell(város és község)'!E49+'8.15 sz. mell(fogorvos)'!E49+'8.16 sz. mell(közművelődés)'!E49+'8.17 sz. mell(szoc.tám)'!E49+'8.18 sz. mell(szünid.étk.)'!E49+'8.... sz. mell'!E49+'8.19 sz. mell(önk.jogalk)'!E49+'8.20 sz. mell(tám.fin)'!E49+'8.21 sz. mell(államadó)'!E49+'8.22 sz. mell(önk.nem sorol)'!E49+'8.23 sz. mell(szabadidő)'!E49+'8.24 sz. mell(Vészhelyzet)'!E49+'8.25 sz. mell(Közterület fennt)'!E49</f>
        <v>600000</v>
      </c>
      <c r="F49" s="479">
        <f>'8.1 sz. mell(múzeum)'!F49+'8.2 sz. mell(könyvtár)'!F49+'8.3 sz. mell(könyvtári áll.)'!F49+'8.4 sz. mell(védőnő)'!F49+'8.5 sz. mell (háziorv.)'!F49+'8.6 sz. mell (isk.étk)'!F49+'8.7 sz. mell(iskola)'!F49+'8.8 sz. mell(szolidarit)'!F49+'8.9 sz. mell(köztemető)'!F49+'8.10 sz. mell(önk.v.)'!F49+'8.11 sz. mell(közp.költs.)'!F49+'8.12 sz. mell(utak)'!F49+'8.13 sz. mell(közvil)'!F49+'8.14 sz. mell(város és község)'!F49+'8.15 sz. mell(fogorvos)'!F49+'8.16 sz. mell(közművelődés)'!F49+'8.17 sz. mell(szoc.tám)'!F49+'8.18 sz. mell(szünid.étk.)'!F49+'8.... sz. mell'!F49+'8.19 sz. mell(önk.jogalk)'!F49+'8.20 sz. mell(tám.fin)'!F49+'8.21 sz. mell(államadó)'!F49+'8.22 sz. mell(önk.nem sorol)'!F49+'8.23 sz. mell(szabadidő)'!F49+'8.24 sz. mell(Vészhelyzet)'!F49+'8.25 sz. mell(Közterület fennt)'!F49</f>
        <v>2850000</v>
      </c>
      <c r="G49" s="479">
        <f>'8.1 sz. mell(múzeum)'!G49+'8.2 sz. mell(könyvtár)'!G49+'8.3 sz. mell(könyvtári áll.)'!G49+'8.4 sz. mell(védőnő)'!G49+'8.5 sz. mell (háziorv.)'!G49+'8.6 sz. mell (isk.étk)'!G49+'8.7 sz. mell(iskola)'!G49+'8.8 sz. mell(szolidarit)'!G49+'8.9 sz. mell(köztemető)'!G49+'8.10 sz. mell(önk.v.)'!G49+'8.11 sz. mell(közp.költs.)'!G49+'8.12 sz. mell(utak)'!G49+'8.13 sz. mell(közvil)'!G49+'8.14 sz. mell(város és község)'!G49+'8.15 sz. mell(fogorvos)'!G49+'8.16 sz. mell(közművelődés)'!G49+'8.17 sz. mell(szoc.tám)'!G49+'8.18 sz. mell(szünid.étk.)'!G49+'8.... sz. mell'!G49+'8.19 sz. mell(önk.jogalk)'!G49+'8.20 sz. mell(tám.fin)'!G49+'8.21 sz. mell(államadó)'!G49+'8.22 sz. mell(önk.nem sorol)'!G49+'8.23 sz. mell(szabadidő)'!G49+'8.24 sz. mell(Vészhelyzet)'!G49+'8.25 sz. mell(Közterület fennt)'!G49</f>
        <v>2850000</v>
      </c>
    </row>
    <row r="50" spans="1:7" s="47" customFormat="1" ht="12" customHeight="1" x14ac:dyDescent="0.2">
      <c r="A50" s="206" t="s">
        <v>84</v>
      </c>
      <c r="B50" s="387" t="s">
        <v>229</v>
      </c>
      <c r="C50" s="405">
        <f>'8.1 sz. mell(múzeum)'!C50+'8.2 sz. mell(könyvtár)'!C50+'8.3 sz. mell(könyvtári áll.)'!C50+'8.4 sz. mell(védőnő)'!C50+'8.5 sz. mell (háziorv.)'!C50+'8.6 sz. mell (isk.étk)'!C50+'8.7 sz. mell(iskola)'!C50+'8.8 sz. mell(szolidarit)'!C50+'8.9 sz. mell(köztemető)'!C50+'8.10 sz. mell(önk.v.)'!C50+'8.11 sz. mell(közp.költs.)'!C50+'8.12 sz. mell(utak)'!C50+'8.13 sz. mell(közvil)'!C50+'8.14 sz. mell(város és község)'!C50+'8.15 sz. mell(fogorvos)'!C50+'8.16 sz. mell(közművelődés)'!C50+'8.17 sz. mell(szoc.tám)'!C50+'8.18 sz. mell(szünid.étk.)'!C50+'8.... sz. mell'!C50+'8.19 sz. mell(önk.jogalk)'!C50+'8.20 sz. mell(tám.fin)'!C50+'8.21 sz. mell(államadó)'!C50+'8.22 sz. mell(önk.nem sorol)'!C50+'8.23 sz. mell(szabadidő)'!C50+'8.24 sz. mell(Vészhelyzet)'!C50+'8.25 sz. mell(Közterület fennt)'!C50</f>
        <v>0</v>
      </c>
      <c r="D50" s="590">
        <f>'8.1 sz. mell(múzeum)'!D50+'8.2 sz. mell(könyvtár)'!D50+'8.3 sz. mell(könyvtári áll.)'!D50+'8.4 sz. mell(védőnő)'!D50+'8.5 sz. mell (háziorv.)'!D50+'8.6 sz. mell (isk.étk)'!D50+'8.7 sz. mell(iskola)'!D50+'8.8 sz. mell(szolidarit)'!D50+'8.9 sz. mell(köztemető)'!D50+'8.10 sz. mell(önk.v.)'!D50+'8.11 sz. mell(közp.költs.)'!D50+'8.12 sz. mell(utak)'!D50+'8.13 sz. mell(közvil)'!D50+'8.14 sz. mell(város és község)'!D50+'8.15 sz. mell(fogorvos)'!D50+'8.16 sz. mell(közművelődés)'!D50+'8.17 sz. mell(szoc.tám)'!D50+'8.18 sz. mell(szünid.étk.)'!D50+'8.... sz. mell'!D50+'8.19 sz. mell(önk.jogalk)'!D50+'8.20 sz. mell(tám.fin)'!D50+'8.21 sz. mell(államadó)'!D50+'8.22 sz. mell(önk.nem sorol)'!D50+'8.23 sz. mell(szabadidő)'!D50+'8.24 sz. mell(Vészhelyzet)'!D50+'8.25 sz. mell(Közterület fennt)'!D50</f>
        <v>0</v>
      </c>
      <c r="E50" s="590">
        <f>'8.1 sz. mell(múzeum)'!E50+'8.2 sz. mell(könyvtár)'!E50+'8.3 sz. mell(könyvtári áll.)'!E50+'8.4 sz. mell(védőnő)'!E50+'8.5 sz. mell (háziorv.)'!E50+'8.6 sz. mell (isk.étk)'!E50+'8.7 sz. mell(iskola)'!E50+'8.8 sz. mell(szolidarit)'!E50+'8.9 sz. mell(köztemető)'!E50+'8.10 sz. mell(önk.v.)'!E50+'8.11 sz. mell(közp.költs.)'!E50+'8.12 sz. mell(utak)'!E50+'8.13 sz. mell(közvil)'!E50+'8.14 sz. mell(város és község)'!E50+'8.15 sz. mell(fogorvos)'!E50+'8.16 sz. mell(közművelődés)'!E50+'8.17 sz. mell(szoc.tám)'!E50+'8.18 sz. mell(szünid.étk.)'!E50+'8.... sz. mell'!E50+'8.19 sz. mell(önk.jogalk)'!E50+'8.20 sz. mell(tám.fin)'!E50+'8.21 sz. mell(államadó)'!E50+'8.22 sz. mell(önk.nem sorol)'!E50+'8.23 sz. mell(szabadidő)'!E50+'8.24 sz. mell(Vészhelyzet)'!E50+'8.25 sz. mell(Közterület fennt)'!E50</f>
        <v>0</v>
      </c>
      <c r="F50" s="590">
        <f>'8.1 sz. mell(múzeum)'!F50+'8.2 sz. mell(könyvtár)'!F50+'8.3 sz. mell(könyvtári áll.)'!F50+'8.4 sz. mell(védőnő)'!F50+'8.5 sz. mell (háziorv.)'!F50+'8.6 sz. mell (isk.étk)'!F50+'8.7 sz. mell(iskola)'!F50+'8.8 sz. mell(szolidarit)'!F50+'8.9 sz. mell(köztemető)'!F50+'8.10 sz. mell(önk.v.)'!F50+'8.11 sz. mell(közp.költs.)'!F50+'8.12 sz. mell(utak)'!F50+'8.13 sz. mell(közvil)'!F50+'8.14 sz. mell(város és község)'!F50+'8.15 sz. mell(fogorvos)'!F50+'8.16 sz. mell(közművelődés)'!F50+'8.17 sz. mell(szoc.tám)'!F50+'8.18 sz. mell(szünid.étk.)'!F50+'8.... sz. mell'!F50+'8.19 sz. mell(önk.jogalk)'!F50+'8.20 sz. mell(tám.fin)'!F50+'8.21 sz. mell(államadó)'!F50+'8.22 sz. mell(önk.nem sorol)'!F50+'8.23 sz. mell(szabadidő)'!F50+'8.24 sz. mell(Vészhelyzet)'!F50+'8.25 sz. mell(Közterület fennt)'!F50</f>
        <v>0</v>
      </c>
      <c r="G50" s="590">
        <f>'8.1 sz. mell(múzeum)'!G50+'8.2 sz. mell(könyvtár)'!G50+'8.3 sz. mell(könyvtári áll.)'!G50+'8.4 sz. mell(védőnő)'!G50+'8.5 sz. mell (háziorv.)'!G50+'8.6 sz. mell (isk.étk)'!G50+'8.7 sz. mell(iskola)'!G50+'8.8 sz. mell(szolidarit)'!G50+'8.9 sz. mell(köztemető)'!G50+'8.10 sz. mell(önk.v.)'!G50+'8.11 sz. mell(közp.költs.)'!G50+'8.12 sz. mell(utak)'!G50+'8.13 sz. mell(közvil)'!G50+'8.14 sz. mell(város és község)'!G50+'8.15 sz. mell(fogorvos)'!G50+'8.16 sz. mell(közművelődés)'!G50+'8.17 sz. mell(szoc.tám)'!G50+'8.18 sz. mell(szünid.étk.)'!G50+'8.... sz. mell'!G50+'8.19 sz. mell(önk.jogalk)'!G50+'8.20 sz. mell(tám.fin)'!G50+'8.21 sz. mell(államadó)'!G50+'8.22 sz. mell(önk.nem sorol)'!G50+'8.23 sz. mell(szabadidő)'!G50+'8.24 sz. mell(Vészhelyzet)'!G50+'8.25 sz. mell(Közterület fennt)'!G50</f>
        <v>0</v>
      </c>
    </row>
    <row r="51" spans="1:7" s="47" customFormat="1" ht="12" customHeight="1" x14ac:dyDescent="0.2">
      <c r="A51" s="207" t="s">
        <v>85</v>
      </c>
      <c r="B51" s="388" t="s">
        <v>230</v>
      </c>
      <c r="C51" s="399">
        <f>'8.1 sz. mell(múzeum)'!C51+'8.2 sz. mell(könyvtár)'!C51+'8.3 sz. mell(könyvtári áll.)'!C51+'8.4 sz. mell(védőnő)'!C51+'8.5 sz. mell (háziorv.)'!C51+'8.6 sz. mell (isk.étk)'!C51+'8.7 sz. mell(iskola)'!C51+'8.8 sz. mell(szolidarit)'!C51+'8.9 sz. mell(köztemető)'!C51+'8.10 sz. mell(önk.v.)'!C51+'8.11 sz. mell(közp.költs.)'!C51+'8.12 sz. mell(utak)'!C51+'8.13 sz. mell(közvil)'!C51+'8.14 sz. mell(város és község)'!C51+'8.15 sz. mell(fogorvos)'!C51+'8.16 sz. mell(közművelődés)'!C51+'8.17 sz. mell(szoc.tám)'!C51+'8.18 sz. mell(szünid.étk.)'!C51+'8.... sz. mell'!C51+'8.19 sz. mell(önk.jogalk)'!C51+'8.20 sz. mell(tám.fin)'!C51+'8.21 sz. mell(államadó)'!C51+'8.22 sz. mell(önk.nem sorol)'!C51+'8.23 sz. mell(szabadidő)'!C51+'8.24 sz. mell(Vészhelyzet)'!C51+'8.25 sz. mell(Közterület fennt)'!C51</f>
        <v>600000</v>
      </c>
      <c r="D51" s="591">
        <f>'8.1 sz. mell(múzeum)'!D51+'8.2 sz. mell(könyvtár)'!D51+'8.3 sz. mell(könyvtári áll.)'!D51+'8.4 sz. mell(védőnő)'!D51+'8.5 sz. mell (háziorv.)'!D51+'8.6 sz. mell (isk.étk)'!D51+'8.7 sz. mell(iskola)'!D51+'8.8 sz. mell(szolidarit)'!D51+'8.9 sz. mell(köztemető)'!D51+'8.10 sz. mell(önk.v.)'!D51+'8.11 sz. mell(közp.költs.)'!D51+'8.12 sz. mell(utak)'!D51+'8.13 sz. mell(közvil)'!D51+'8.14 sz. mell(város és község)'!D51+'8.15 sz. mell(fogorvos)'!D51+'8.16 sz. mell(közművelődés)'!D51+'8.17 sz. mell(szoc.tám)'!D51+'8.18 sz. mell(szünid.étk.)'!D51+'8.... sz. mell'!D51+'8.19 sz. mell(önk.jogalk)'!D51+'8.20 sz. mell(tám.fin)'!D51+'8.21 sz. mell(államadó)'!D51+'8.22 sz. mell(önk.nem sorol)'!D51+'8.23 sz. mell(szabadidő)'!D51+'8.24 sz. mell(Vészhelyzet)'!D51+'8.25 sz. mell(Közterület fennt)'!D51</f>
        <v>600000</v>
      </c>
      <c r="E51" s="591">
        <f>'8.1 sz. mell(múzeum)'!E51+'8.2 sz. mell(könyvtár)'!E51+'8.3 sz. mell(könyvtári áll.)'!E51+'8.4 sz. mell(védőnő)'!E51+'8.5 sz. mell (háziorv.)'!E51+'8.6 sz. mell (isk.étk)'!E51+'8.7 sz. mell(iskola)'!E51+'8.8 sz. mell(szolidarit)'!E51+'8.9 sz. mell(köztemető)'!E51+'8.10 sz. mell(önk.v.)'!E51+'8.11 sz. mell(közp.költs.)'!E51+'8.12 sz. mell(utak)'!E51+'8.13 sz. mell(közvil)'!E51+'8.14 sz. mell(város és község)'!E51+'8.15 sz. mell(fogorvos)'!E51+'8.16 sz. mell(közművelődés)'!E51+'8.17 sz. mell(szoc.tám)'!E51+'8.18 sz. mell(szünid.étk.)'!E51+'8.... sz. mell'!E51+'8.19 sz. mell(önk.jogalk)'!E51+'8.20 sz. mell(tám.fin)'!E51+'8.21 sz. mell(államadó)'!E51+'8.22 sz. mell(önk.nem sorol)'!E51+'8.23 sz. mell(szabadidő)'!E51+'8.24 sz. mell(Vészhelyzet)'!E51+'8.25 sz. mell(Közterület fennt)'!E51</f>
        <v>600000</v>
      </c>
      <c r="F51" s="591">
        <f>'8.1 sz. mell(múzeum)'!F51+'8.2 sz. mell(könyvtár)'!F51+'8.3 sz. mell(könyvtári áll.)'!F51+'8.4 sz. mell(védőnő)'!F51+'8.5 sz. mell (háziorv.)'!F51+'8.6 sz. mell (isk.étk)'!F51+'8.7 sz. mell(iskola)'!F51+'8.8 sz. mell(szolidarit)'!F51+'8.9 sz. mell(köztemető)'!F51+'8.10 sz. mell(önk.v.)'!F51+'8.11 sz. mell(közp.költs.)'!F51+'8.12 sz. mell(utak)'!F51+'8.13 sz. mell(közvil)'!F51+'8.14 sz. mell(város és község)'!F51+'8.15 sz. mell(fogorvos)'!F51+'8.16 sz. mell(közművelődés)'!F51+'8.17 sz. mell(szoc.tám)'!F51+'8.18 sz. mell(szünid.étk.)'!F51+'8.... sz. mell'!F51+'8.19 sz. mell(önk.jogalk)'!F51+'8.20 sz. mell(tám.fin)'!F51+'8.21 sz. mell(államadó)'!F51+'8.22 sz. mell(önk.nem sorol)'!F51+'8.23 sz. mell(szabadidő)'!F51+'8.24 sz. mell(Vészhelyzet)'!F51+'8.25 sz. mell(Közterület fennt)'!F51</f>
        <v>2850000</v>
      </c>
      <c r="G51" s="591">
        <f>'8.1 sz. mell(múzeum)'!G51+'8.2 sz. mell(könyvtár)'!G51+'8.3 sz. mell(könyvtári áll.)'!G51+'8.4 sz. mell(védőnő)'!G51+'8.5 sz. mell (háziorv.)'!G51+'8.6 sz. mell (isk.étk)'!G51+'8.7 sz. mell(iskola)'!G51+'8.8 sz. mell(szolidarit)'!G51+'8.9 sz. mell(köztemető)'!G51+'8.10 sz. mell(önk.v.)'!G51+'8.11 sz. mell(közp.költs.)'!G51+'8.12 sz. mell(utak)'!G51+'8.13 sz. mell(közvil)'!G51+'8.14 sz. mell(város és község)'!G51+'8.15 sz. mell(fogorvos)'!G51+'8.16 sz. mell(közművelődés)'!G51+'8.17 sz. mell(szoc.tám)'!G51+'8.18 sz. mell(szünid.étk.)'!G51+'8.... sz. mell'!G51+'8.19 sz. mell(önk.jogalk)'!G51+'8.20 sz. mell(tám.fin)'!G51+'8.21 sz. mell(államadó)'!G51+'8.22 sz. mell(önk.nem sorol)'!G51+'8.23 sz. mell(szabadidő)'!G51+'8.24 sz. mell(Vészhelyzet)'!G51+'8.25 sz. mell(Közterület fennt)'!G51</f>
        <v>2850000</v>
      </c>
    </row>
    <row r="52" spans="1:7" s="47" customFormat="1" ht="12" customHeight="1" x14ac:dyDescent="0.2">
      <c r="A52" s="207" t="s">
        <v>226</v>
      </c>
      <c r="B52" s="388" t="s">
        <v>231</v>
      </c>
      <c r="C52" s="399">
        <f>'8.1 sz. mell(múzeum)'!C52+'8.2 sz. mell(könyvtár)'!C52+'8.3 sz. mell(könyvtári áll.)'!C52+'8.4 sz. mell(védőnő)'!C52+'8.5 sz. mell (háziorv.)'!C52+'8.6 sz. mell (isk.étk)'!C52+'8.7 sz. mell(iskola)'!C52+'8.8 sz. mell(szolidarit)'!C52+'8.9 sz. mell(köztemető)'!C52+'8.10 sz. mell(önk.v.)'!C52+'8.11 sz. mell(közp.költs.)'!C52+'8.12 sz. mell(utak)'!C52+'8.13 sz. mell(közvil)'!C52+'8.14 sz. mell(város és község)'!C52+'8.15 sz. mell(fogorvos)'!C52+'8.16 sz. mell(közművelődés)'!C52+'8.17 sz. mell(szoc.tám)'!C52+'8.18 sz. mell(szünid.étk.)'!C52+'8.... sz. mell'!C52+'8.19 sz. mell(önk.jogalk)'!C52+'8.20 sz. mell(tám.fin)'!C52+'8.21 sz. mell(államadó)'!C52+'8.22 sz. mell(önk.nem sorol)'!C52+'8.23 sz. mell(szabadidő)'!C52+'8.24 sz. mell(Vészhelyzet)'!C52+'8.25 sz. mell(Közterület fennt)'!C52</f>
        <v>0</v>
      </c>
      <c r="D52" s="591">
        <f>'8.1 sz. mell(múzeum)'!D52+'8.2 sz. mell(könyvtár)'!D52+'8.3 sz. mell(könyvtári áll.)'!D52+'8.4 sz. mell(védőnő)'!D52+'8.5 sz. mell (háziorv.)'!D52+'8.6 sz. mell (isk.étk)'!D52+'8.7 sz. mell(iskola)'!D52+'8.8 sz. mell(szolidarit)'!D52+'8.9 sz. mell(köztemető)'!D52+'8.10 sz. mell(önk.v.)'!D52+'8.11 sz. mell(közp.költs.)'!D52+'8.12 sz. mell(utak)'!D52+'8.13 sz. mell(közvil)'!D52+'8.14 sz. mell(város és község)'!D52+'8.15 sz. mell(fogorvos)'!D52+'8.16 sz. mell(közművelődés)'!D52+'8.17 sz. mell(szoc.tám)'!D52+'8.18 sz. mell(szünid.étk.)'!D52+'8.... sz. mell'!D52+'8.19 sz. mell(önk.jogalk)'!D52+'8.20 sz. mell(tám.fin)'!D52+'8.21 sz. mell(államadó)'!D52+'8.22 sz. mell(önk.nem sorol)'!D52+'8.23 sz. mell(szabadidő)'!D52+'8.24 sz. mell(Vészhelyzet)'!D52+'8.25 sz. mell(Közterület fennt)'!D52</f>
        <v>0</v>
      </c>
      <c r="E52" s="591">
        <f>'8.1 sz. mell(múzeum)'!E52+'8.2 sz. mell(könyvtár)'!E52+'8.3 sz. mell(könyvtári áll.)'!E52+'8.4 sz. mell(védőnő)'!E52+'8.5 sz. mell (háziorv.)'!E52+'8.6 sz. mell (isk.étk)'!E52+'8.7 sz. mell(iskola)'!E52+'8.8 sz. mell(szolidarit)'!E52+'8.9 sz. mell(köztemető)'!E52+'8.10 sz. mell(önk.v.)'!E52+'8.11 sz. mell(közp.költs.)'!E52+'8.12 sz. mell(utak)'!E52+'8.13 sz. mell(közvil)'!E52+'8.14 sz. mell(város és község)'!E52+'8.15 sz. mell(fogorvos)'!E52+'8.16 sz. mell(közművelődés)'!E52+'8.17 sz. mell(szoc.tám)'!E52+'8.18 sz. mell(szünid.étk.)'!E52+'8.... sz. mell'!E52+'8.19 sz. mell(önk.jogalk)'!E52+'8.20 sz. mell(tám.fin)'!E52+'8.21 sz. mell(államadó)'!E52+'8.22 sz. mell(önk.nem sorol)'!E52+'8.23 sz. mell(szabadidő)'!E52+'8.24 sz. mell(Vészhelyzet)'!E52+'8.25 sz. mell(Közterület fennt)'!E52</f>
        <v>0</v>
      </c>
      <c r="F52" s="591">
        <f>'8.1 sz. mell(múzeum)'!F52+'8.2 sz. mell(könyvtár)'!F52+'8.3 sz. mell(könyvtári áll.)'!F52+'8.4 sz. mell(védőnő)'!F52+'8.5 sz. mell (háziorv.)'!F52+'8.6 sz. mell (isk.étk)'!F52+'8.7 sz. mell(iskola)'!F52+'8.8 sz. mell(szolidarit)'!F52+'8.9 sz. mell(köztemető)'!F52+'8.10 sz. mell(önk.v.)'!F52+'8.11 sz. mell(közp.költs.)'!F52+'8.12 sz. mell(utak)'!F52+'8.13 sz. mell(közvil)'!F52+'8.14 sz. mell(város és község)'!F52+'8.15 sz. mell(fogorvos)'!F52+'8.16 sz. mell(közművelődés)'!F52+'8.17 sz. mell(szoc.tám)'!F52+'8.18 sz. mell(szünid.étk.)'!F52+'8.... sz. mell'!F52+'8.19 sz. mell(önk.jogalk)'!F52+'8.20 sz. mell(tám.fin)'!F52+'8.21 sz. mell(államadó)'!F52+'8.22 sz. mell(önk.nem sorol)'!F52+'8.23 sz. mell(szabadidő)'!F52+'8.24 sz. mell(Vészhelyzet)'!F52+'8.25 sz. mell(Közterület fennt)'!F52</f>
        <v>0</v>
      </c>
      <c r="G52" s="591">
        <f>'8.1 sz. mell(múzeum)'!G52+'8.2 sz. mell(könyvtár)'!G52+'8.3 sz. mell(könyvtári áll.)'!G52+'8.4 sz. mell(védőnő)'!G52+'8.5 sz. mell (háziorv.)'!G52+'8.6 sz. mell (isk.étk)'!G52+'8.7 sz. mell(iskola)'!G52+'8.8 sz. mell(szolidarit)'!G52+'8.9 sz. mell(köztemető)'!G52+'8.10 sz. mell(önk.v.)'!G52+'8.11 sz. mell(közp.költs.)'!G52+'8.12 sz. mell(utak)'!G52+'8.13 sz. mell(közvil)'!G52+'8.14 sz. mell(város és község)'!G52+'8.15 sz. mell(fogorvos)'!G52+'8.16 sz. mell(közművelődés)'!G52+'8.17 sz. mell(szoc.tám)'!G52+'8.18 sz. mell(szünid.étk.)'!G52+'8.... sz. mell'!G52+'8.19 sz. mell(önk.jogalk)'!G52+'8.20 sz. mell(tám.fin)'!G52+'8.21 sz. mell(államadó)'!G52+'8.22 sz. mell(önk.nem sorol)'!G52+'8.23 sz. mell(szabadidő)'!G52+'8.24 sz. mell(Vészhelyzet)'!G52+'8.25 sz. mell(Közterület fennt)'!G52</f>
        <v>0</v>
      </c>
    </row>
    <row r="53" spans="1:7" s="47" customFormat="1" ht="12" customHeight="1" x14ac:dyDescent="0.2">
      <c r="A53" s="207" t="s">
        <v>227</v>
      </c>
      <c r="B53" s="388" t="s">
        <v>232</v>
      </c>
      <c r="C53" s="399">
        <f>'8.1 sz. mell(múzeum)'!C53+'8.2 sz. mell(könyvtár)'!C53+'8.3 sz. mell(könyvtári áll.)'!C53+'8.4 sz. mell(védőnő)'!C53+'8.5 sz. mell (háziorv.)'!C53+'8.6 sz. mell (isk.étk)'!C53+'8.7 sz. mell(iskola)'!C53+'8.8 sz. mell(szolidarit)'!C53+'8.9 sz. mell(köztemető)'!C53+'8.10 sz. mell(önk.v.)'!C53+'8.11 sz. mell(közp.költs.)'!C53+'8.12 sz. mell(utak)'!C53+'8.13 sz. mell(közvil)'!C53+'8.14 sz. mell(város és község)'!C53+'8.15 sz. mell(fogorvos)'!C53+'8.16 sz. mell(közművelődés)'!C53+'8.17 sz. mell(szoc.tám)'!C53+'8.18 sz. mell(szünid.étk.)'!C53+'8.... sz. mell'!C53+'8.19 sz. mell(önk.jogalk)'!C53+'8.20 sz. mell(tám.fin)'!C53+'8.21 sz. mell(államadó)'!C53+'8.22 sz. mell(önk.nem sorol)'!C53+'8.23 sz. mell(szabadidő)'!C53+'8.24 sz. mell(Vészhelyzet)'!C53+'8.25 sz. mell(Közterület fennt)'!C53</f>
        <v>0</v>
      </c>
      <c r="D53" s="591">
        <f>'8.1 sz. mell(múzeum)'!D53+'8.2 sz. mell(könyvtár)'!D53+'8.3 sz. mell(könyvtári áll.)'!D53+'8.4 sz. mell(védőnő)'!D53+'8.5 sz. mell (háziorv.)'!D53+'8.6 sz. mell (isk.étk)'!D53+'8.7 sz. mell(iskola)'!D53+'8.8 sz. mell(szolidarit)'!D53+'8.9 sz. mell(köztemető)'!D53+'8.10 sz. mell(önk.v.)'!D53+'8.11 sz. mell(közp.költs.)'!D53+'8.12 sz. mell(utak)'!D53+'8.13 sz. mell(közvil)'!D53+'8.14 sz. mell(város és község)'!D53+'8.15 sz. mell(fogorvos)'!D53+'8.16 sz. mell(közművelődés)'!D53+'8.17 sz. mell(szoc.tám)'!D53+'8.18 sz. mell(szünid.étk.)'!D53+'8.... sz. mell'!D53+'8.19 sz. mell(önk.jogalk)'!D53+'8.20 sz. mell(tám.fin)'!D53+'8.21 sz. mell(államadó)'!D53+'8.22 sz. mell(önk.nem sorol)'!D53+'8.23 sz. mell(szabadidő)'!D53+'8.24 sz. mell(Vészhelyzet)'!D53+'8.25 sz. mell(Közterület fennt)'!D53</f>
        <v>0</v>
      </c>
      <c r="E53" s="591">
        <f>'8.1 sz. mell(múzeum)'!E53+'8.2 sz. mell(könyvtár)'!E53+'8.3 sz. mell(könyvtári áll.)'!E53+'8.4 sz. mell(védőnő)'!E53+'8.5 sz. mell (háziorv.)'!E53+'8.6 sz. mell (isk.étk)'!E53+'8.7 sz. mell(iskola)'!E53+'8.8 sz. mell(szolidarit)'!E53+'8.9 sz. mell(köztemető)'!E53+'8.10 sz. mell(önk.v.)'!E53+'8.11 sz. mell(közp.költs.)'!E53+'8.12 sz. mell(utak)'!E53+'8.13 sz. mell(közvil)'!E53+'8.14 sz. mell(város és község)'!E53+'8.15 sz. mell(fogorvos)'!E53+'8.16 sz. mell(közművelődés)'!E53+'8.17 sz. mell(szoc.tám)'!E53+'8.18 sz. mell(szünid.étk.)'!E53+'8.... sz. mell'!E53+'8.19 sz. mell(önk.jogalk)'!E53+'8.20 sz. mell(tám.fin)'!E53+'8.21 sz. mell(államadó)'!E53+'8.22 sz. mell(önk.nem sorol)'!E53+'8.23 sz. mell(szabadidő)'!E53+'8.24 sz. mell(Vészhelyzet)'!E53+'8.25 sz. mell(Közterület fennt)'!E53</f>
        <v>0</v>
      </c>
      <c r="F53" s="591">
        <f>'8.1 sz. mell(múzeum)'!F53+'8.2 sz. mell(könyvtár)'!F53+'8.3 sz. mell(könyvtári áll.)'!F53+'8.4 sz. mell(védőnő)'!F53+'8.5 sz. mell (háziorv.)'!F53+'8.6 sz. mell (isk.étk)'!F53+'8.7 sz. mell(iskola)'!F53+'8.8 sz. mell(szolidarit)'!F53+'8.9 sz. mell(köztemető)'!F53+'8.10 sz. mell(önk.v.)'!F53+'8.11 sz. mell(közp.költs.)'!F53+'8.12 sz. mell(utak)'!F53+'8.13 sz. mell(közvil)'!F53+'8.14 sz. mell(város és község)'!F53+'8.15 sz. mell(fogorvos)'!F53+'8.16 sz. mell(közművelődés)'!F53+'8.17 sz. mell(szoc.tám)'!F53+'8.18 sz. mell(szünid.étk.)'!F53+'8.... sz. mell'!F53+'8.19 sz. mell(önk.jogalk)'!F53+'8.20 sz. mell(tám.fin)'!F53+'8.21 sz. mell(államadó)'!F53+'8.22 sz. mell(önk.nem sorol)'!F53+'8.23 sz. mell(szabadidő)'!F53+'8.24 sz. mell(Vészhelyzet)'!F53+'8.25 sz. mell(Közterület fennt)'!F53</f>
        <v>0</v>
      </c>
      <c r="G53" s="591">
        <f>'8.1 sz. mell(múzeum)'!G53+'8.2 sz. mell(könyvtár)'!G53+'8.3 sz. mell(könyvtári áll.)'!G53+'8.4 sz. mell(védőnő)'!G53+'8.5 sz. mell (háziorv.)'!G53+'8.6 sz. mell (isk.étk)'!G53+'8.7 sz. mell(iskola)'!G53+'8.8 sz. mell(szolidarit)'!G53+'8.9 sz. mell(köztemető)'!G53+'8.10 sz. mell(önk.v.)'!G53+'8.11 sz. mell(közp.költs.)'!G53+'8.12 sz. mell(utak)'!G53+'8.13 sz. mell(közvil)'!G53+'8.14 sz. mell(város és község)'!G53+'8.15 sz. mell(fogorvos)'!G53+'8.16 sz. mell(közművelődés)'!G53+'8.17 sz. mell(szoc.tám)'!G53+'8.18 sz. mell(szünid.étk.)'!G53+'8.... sz. mell'!G53+'8.19 sz. mell(önk.jogalk)'!G53+'8.20 sz. mell(tám.fin)'!G53+'8.21 sz. mell(államadó)'!G53+'8.22 sz. mell(önk.nem sorol)'!G53+'8.23 sz. mell(szabadidő)'!G53+'8.24 sz. mell(Vészhelyzet)'!G53+'8.25 sz. mell(Közterület fennt)'!G53</f>
        <v>0</v>
      </c>
    </row>
    <row r="54" spans="1:7" s="47" customFormat="1" ht="12" customHeight="1" thickBot="1" x14ac:dyDescent="0.25">
      <c r="A54" s="208" t="s">
        <v>228</v>
      </c>
      <c r="B54" s="391" t="s">
        <v>233</v>
      </c>
      <c r="C54" s="407">
        <f>'8.1 sz. mell(múzeum)'!C54+'8.2 sz. mell(könyvtár)'!C54+'8.3 sz. mell(könyvtári áll.)'!C54+'8.4 sz. mell(védőnő)'!C54+'8.5 sz. mell (háziorv.)'!C54+'8.6 sz. mell (isk.étk)'!C54+'8.7 sz. mell(iskola)'!C54+'8.8 sz. mell(szolidarit)'!C54+'8.9 sz. mell(köztemető)'!C54+'8.10 sz. mell(önk.v.)'!C54+'8.11 sz. mell(közp.költs.)'!C54+'8.12 sz. mell(utak)'!C54+'8.13 sz. mell(közvil)'!C54+'8.14 sz. mell(város és község)'!C54+'8.15 sz. mell(fogorvos)'!C54+'8.16 sz. mell(közművelődés)'!C54+'8.17 sz. mell(szoc.tám)'!C54+'8.18 sz. mell(szünid.étk.)'!C54+'8.... sz. mell'!C54+'8.19 sz. mell(önk.jogalk)'!C54+'8.20 sz. mell(tám.fin)'!C54+'8.21 sz. mell(államadó)'!C54+'8.22 sz. mell(önk.nem sorol)'!C54+'8.23 sz. mell(szabadidő)'!C54+'8.24 sz. mell(Vészhelyzet)'!C54+'8.25 sz. mell(Közterület fennt)'!C54</f>
        <v>0</v>
      </c>
      <c r="D54" s="592">
        <f>'8.1 sz. mell(múzeum)'!D54+'8.2 sz. mell(könyvtár)'!D54+'8.3 sz. mell(könyvtári áll.)'!D54+'8.4 sz. mell(védőnő)'!D54+'8.5 sz. mell (háziorv.)'!D54+'8.6 sz. mell (isk.étk)'!D54+'8.7 sz. mell(iskola)'!D54+'8.8 sz. mell(szolidarit)'!D54+'8.9 sz. mell(köztemető)'!D54+'8.10 sz. mell(önk.v.)'!D54+'8.11 sz. mell(közp.költs.)'!D54+'8.12 sz. mell(utak)'!D54+'8.13 sz. mell(közvil)'!D54+'8.14 sz. mell(város és község)'!D54+'8.15 sz. mell(fogorvos)'!D54+'8.16 sz. mell(közművelődés)'!D54+'8.17 sz. mell(szoc.tám)'!D54+'8.18 sz. mell(szünid.étk.)'!D54+'8.... sz. mell'!D54+'8.19 sz. mell(önk.jogalk)'!D54+'8.20 sz. mell(tám.fin)'!D54+'8.21 sz. mell(államadó)'!D54+'8.22 sz. mell(önk.nem sorol)'!D54+'8.23 sz. mell(szabadidő)'!D54+'8.24 sz. mell(Vészhelyzet)'!D54+'8.25 sz. mell(Közterület fennt)'!D54</f>
        <v>0</v>
      </c>
      <c r="E54" s="592">
        <f>'8.1 sz. mell(múzeum)'!E54+'8.2 sz. mell(könyvtár)'!E54+'8.3 sz. mell(könyvtári áll.)'!E54+'8.4 sz. mell(védőnő)'!E54+'8.5 sz. mell (háziorv.)'!E54+'8.6 sz. mell (isk.étk)'!E54+'8.7 sz. mell(iskola)'!E54+'8.8 sz. mell(szolidarit)'!E54+'8.9 sz. mell(köztemető)'!E54+'8.10 sz. mell(önk.v.)'!E54+'8.11 sz. mell(közp.költs.)'!E54+'8.12 sz. mell(utak)'!E54+'8.13 sz. mell(közvil)'!E54+'8.14 sz. mell(város és község)'!E54+'8.15 sz. mell(fogorvos)'!E54+'8.16 sz. mell(közművelődés)'!E54+'8.17 sz. mell(szoc.tám)'!E54+'8.18 sz. mell(szünid.étk.)'!E54+'8.... sz. mell'!E54+'8.19 sz. mell(önk.jogalk)'!E54+'8.20 sz. mell(tám.fin)'!E54+'8.21 sz. mell(államadó)'!E54+'8.22 sz. mell(önk.nem sorol)'!E54+'8.23 sz. mell(szabadidő)'!E54+'8.24 sz. mell(Vészhelyzet)'!E54+'8.25 sz. mell(Közterület fennt)'!E54</f>
        <v>0</v>
      </c>
      <c r="F54" s="592">
        <f>'8.1 sz. mell(múzeum)'!F54+'8.2 sz. mell(könyvtár)'!F54+'8.3 sz. mell(könyvtári áll.)'!F54+'8.4 sz. mell(védőnő)'!F54+'8.5 sz. mell (háziorv.)'!F54+'8.6 sz. mell (isk.étk)'!F54+'8.7 sz. mell(iskola)'!F54+'8.8 sz. mell(szolidarit)'!F54+'8.9 sz. mell(köztemető)'!F54+'8.10 sz. mell(önk.v.)'!F54+'8.11 sz. mell(közp.költs.)'!F54+'8.12 sz. mell(utak)'!F54+'8.13 sz. mell(közvil)'!F54+'8.14 sz. mell(város és község)'!F54+'8.15 sz. mell(fogorvos)'!F54+'8.16 sz. mell(közművelődés)'!F54+'8.17 sz. mell(szoc.tám)'!F54+'8.18 sz. mell(szünid.étk.)'!F54+'8.... sz. mell'!F54+'8.19 sz. mell(önk.jogalk)'!F54+'8.20 sz. mell(tám.fin)'!F54+'8.21 sz. mell(államadó)'!F54+'8.22 sz. mell(önk.nem sorol)'!F54+'8.23 sz. mell(szabadidő)'!F54+'8.24 sz. mell(Vészhelyzet)'!F54+'8.25 sz. mell(Közterület fennt)'!F54</f>
        <v>0</v>
      </c>
      <c r="G54" s="592">
        <f>'8.1 sz. mell(múzeum)'!G54+'8.2 sz. mell(könyvtár)'!G54+'8.3 sz. mell(könyvtári áll.)'!G54+'8.4 sz. mell(védőnő)'!G54+'8.5 sz. mell (háziorv.)'!G54+'8.6 sz. mell (isk.étk)'!G54+'8.7 sz. mell(iskola)'!G54+'8.8 sz. mell(szolidarit)'!G54+'8.9 sz. mell(köztemető)'!G54+'8.10 sz. mell(önk.v.)'!G54+'8.11 sz. mell(közp.költs.)'!G54+'8.12 sz. mell(utak)'!G54+'8.13 sz. mell(közvil)'!G54+'8.14 sz. mell(város és község)'!G54+'8.15 sz. mell(fogorvos)'!G54+'8.16 sz. mell(közművelődés)'!G54+'8.17 sz. mell(szoc.tám)'!G54+'8.18 sz. mell(szünid.étk.)'!G54+'8.... sz. mell'!G54+'8.19 sz. mell(önk.jogalk)'!G54+'8.20 sz. mell(tám.fin)'!G54+'8.21 sz. mell(államadó)'!G54+'8.22 sz. mell(önk.nem sorol)'!G54+'8.23 sz. mell(szabadidő)'!G54+'8.24 sz. mell(Vészhelyzet)'!G54+'8.25 sz. mell(Közterület fennt)'!G54</f>
        <v>0</v>
      </c>
    </row>
    <row r="55" spans="1:7" s="47" customFormat="1" ht="12" customHeight="1" thickBot="1" x14ac:dyDescent="0.25">
      <c r="A55" s="22" t="s">
        <v>137</v>
      </c>
      <c r="B55" s="322" t="s">
        <v>234</v>
      </c>
      <c r="C55" s="406">
        <f>'8.1 sz. mell(múzeum)'!C55+'8.2 sz. mell(könyvtár)'!C55+'8.3 sz. mell(könyvtári áll.)'!C55+'8.4 sz. mell(védőnő)'!C55+'8.5 sz. mell (háziorv.)'!C55+'8.6 sz. mell (isk.étk)'!C55+'8.7 sz. mell(iskola)'!C55+'8.8 sz. mell(szolidarit)'!C55+'8.9 sz. mell(köztemető)'!C55+'8.10 sz. mell(önk.v.)'!C55+'8.11 sz. mell(közp.költs.)'!C55+'8.12 sz. mell(utak)'!C55+'8.13 sz. mell(közvil)'!C55+'8.14 sz. mell(város és község)'!C55+'8.15 sz. mell(fogorvos)'!C55+'8.16 sz. mell(közművelődés)'!C55+'8.17 sz. mell(szoc.tám)'!C55+'8.18 sz. mell(szünid.étk.)'!C55+'8.... sz. mell'!C55+'8.19 sz. mell(önk.jogalk)'!C55+'8.20 sz. mell(tám.fin)'!C55+'8.21 sz. mell(államadó)'!C55+'8.22 sz. mell(önk.nem sorol)'!C55+'8.23 sz. mell(szabadidő)'!C55+'8.24 sz. mell(Vészhelyzet)'!C55+'8.25 sz. mell(Közterület fennt)'!C55</f>
        <v>35000000</v>
      </c>
      <c r="D55" s="479">
        <f>'8.1 sz. mell(múzeum)'!D55+'8.2 sz. mell(könyvtár)'!D55+'8.3 sz. mell(könyvtári áll.)'!D55+'8.4 sz. mell(védőnő)'!D55+'8.5 sz. mell (háziorv.)'!D55+'8.6 sz. mell (isk.étk)'!D55+'8.7 sz. mell(iskola)'!D55+'8.8 sz. mell(szolidarit)'!D55+'8.9 sz. mell(köztemető)'!D55+'8.10 sz. mell(önk.v.)'!D55+'8.11 sz. mell(közp.költs.)'!D55+'8.12 sz. mell(utak)'!D55+'8.13 sz. mell(közvil)'!D55+'8.14 sz. mell(város és község)'!D55+'8.15 sz. mell(fogorvos)'!D55+'8.16 sz. mell(közművelődés)'!D55+'8.17 sz. mell(szoc.tám)'!D55+'8.18 sz. mell(szünid.étk.)'!D55+'8.... sz. mell'!D55+'8.19 sz. mell(önk.jogalk)'!D55+'8.20 sz. mell(tám.fin)'!D55+'8.21 sz. mell(államadó)'!D55+'8.22 sz. mell(önk.nem sorol)'!D55+'8.23 sz. mell(szabadidő)'!D55+'8.24 sz. mell(Vészhelyzet)'!D55+'8.25 sz. mell(Közterület fennt)'!D55</f>
        <v>35000000</v>
      </c>
      <c r="E55" s="479">
        <f>'8.1 sz. mell(múzeum)'!E55+'8.2 sz. mell(könyvtár)'!E55+'8.3 sz. mell(könyvtári áll.)'!E55+'8.4 sz. mell(védőnő)'!E55+'8.5 sz. mell (háziorv.)'!E55+'8.6 sz. mell (isk.étk)'!E55+'8.7 sz. mell(iskola)'!E55+'8.8 sz. mell(szolidarit)'!E55+'8.9 sz. mell(köztemető)'!E55+'8.10 sz. mell(önk.v.)'!E55+'8.11 sz. mell(közp.költs.)'!E55+'8.12 sz. mell(utak)'!E55+'8.13 sz. mell(közvil)'!E55+'8.14 sz. mell(város és község)'!E55+'8.15 sz. mell(fogorvos)'!E55+'8.16 sz. mell(közművelődés)'!E55+'8.17 sz. mell(szoc.tám)'!E55+'8.18 sz. mell(szünid.étk.)'!E55+'8.... sz. mell'!E55+'8.19 sz. mell(önk.jogalk)'!E55+'8.20 sz. mell(tám.fin)'!E55+'8.21 sz. mell(államadó)'!E55+'8.22 sz. mell(önk.nem sorol)'!E55+'8.23 sz. mell(szabadidő)'!E55+'8.24 sz. mell(Vészhelyzet)'!E55+'8.25 sz. mell(Közterület fennt)'!E55</f>
        <v>35000000</v>
      </c>
      <c r="F55" s="479">
        <f>'8.1 sz. mell(múzeum)'!F55+'8.2 sz. mell(könyvtár)'!F55+'8.3 sz. mell(könyvtári áll.)'!F55+'8.4 sz. mell(védőnő)'!F55+'8.5 sz. mell (háziorv.)'!F55+'8.6 sz. mell (isk.étk)'!F55+'8.7 sz. mell(iskola)'!F55+'8.8 sz. mell(szolidarit)'!F55+'8.9 sz. mell(köztemető)'!F55+'8.10 sz. mell(önk.v.)'!F55+'8.11 sz. mell(közp.költs.)'!F55+'8.12 sz. mell(utak)'!F55+'8.13 sz. mell(közvil)'!F55+'8.14 sz. mell(város és község)'!F55+'8.15 sz. mell(fogorvos)'!F55+'8.16 sz. mell(közművelődés)'!F55+'8.17 sz. mell(szoc.tám)'!F55+'8.18 sz. mell(szünid.étk.)'!F55+'8.... sz. mell'!F55+'8.19 sz. mell(önk.jogalk)'!F55+'8.20 sz. mell(tám.fin)'!F55+'8.21 sz. mell(államadó)'!F55+'8.22 sz. mell(önk.nem sorol)'!F55+'8.23 sz. mell(szabadidő)'!F55+'8.24 sz. mell(Vészhelyzet)'!F55+'8.25 sz. mell(Közterület fennt)'!F55</f>
        <v>35000000</v>
      </c>
      <c r="G55" s="655">
        <f>'8.1 sz. mell(múzeum)'!G55+'8.2 sz. mell(könyvtár)'!G55+'8.3 sz. mell(könyvtári áll.)'!G55+'8.4 sz. mell(védőnő)'!G55+'8.5 sz. mell (háziorv.)'!G55+'8.6 sz. mell (isk.étk)'!G55+'8.7 sz. mell(iskola)'!G55+'8.8 sz. mell(szolidarit)'!G55+'8.9 sz. mell(köztemető)'!G55+'8.10 sz. mell(önk.v.)'!G55+'8.11 sz. mell(közp.költs.)'!G55+'8.12 sz. mell(utak)'!G55+'8.13 sz. mell(közvil)'!G55+'8.14 sz. mell(város és község)'!G55+'8.15 sz. mell(fogorvos)'!G55+'8.16 sz. mell(közművelődés)'!G55+'8.17 sz. mell(szoc.tám)'!G55+'8.18 sz. mell(szünid.étk.)'!G55+'8.... sz. mell'!G55+'8.19 sz. mell(önk.jogalk)'!G55+'8.20 sz. mell(tám.fin)'!G55+'8.21 sz. mell(államadó)'!G55+'8.22 sz. mell(önk.nem sorol)'!G55+'8.23 sz. mell(szabadidő)'!G55+'8.24 sz. mell(Vészhelyzet)'!G55+'8.25 sz. mell(Közterület fennt)'!G55</f>
        <v>0</v>
      </c>
    </row>
    <row r="56" spans="1:7" s="47" customFormat="1" ht="12" customHeight="1" x14ac:dyDescent="0.2">
      <c r="A56" s="206" t="s">
        <v>86</v>
      </c>
      <c r="B56" s="387" t="s">
        <v>235</v>
      </c>
      <c r="C56" s="405">
        <f>'8.1 sz. mell(múzeum)'!C56+'8.2 sz. mell(könyvtár)'!C56+'8.3 sz. mell(könyvtári áll.)'!C56+'8.4 sz. mell(védőnő)'!C56+'8.5 sz. mell (háziorv.)'!C56+'8.6 sz. mell (isk.étk)'!C56+'8.7 sz. mell(iskola)'!C56+'8.8 sz. mell(szolidarit)'!C56+'8.9 sz. mell(köztemető)'!C56+'8.10 sz. mell(önk.v.)'!C56+'8.11 sz. mell(közp.költs.)'!C56+'8.12 sz. mell(utak)'!C56+'8.13 sz. mell(közvil)'!C56+'8.14 sz. mell(város és község)'!C56+'8.15 sz. mell(fogorvos)'!C56+'8.16 sz. mell(közművelődés)'!C56+'8.17 sz. mell(szoc.tám)'!C56+'8.18 sz. mell(szünid.étk.)'!C56+'8.... sz. mell'!C56+'8.19 sz. mell(önk.jogalk)'!C56+'8.20 sz. mell(tám.fin)'!C56+'8.21 sz. mell(államadó)'!C56+'8.22 sz. mell(önk.nem sorol)'!C56+'8.23 sz. mell(szabadidő)'!C56+'8.24 sz. mell(Vészhelyzet)'!C56+'8.25 sz. mell(Közterület fennt)'!C56</f>
        <v>0</v>
      </c>
      <c r="D56" s="590">
        <f>'8.1 sz. mell(múzeum)'!D56+'8.2 sz. mell(könyvtár)'!D56+'8.3 sz. mell(könyvtári áll.)'!D56+'8.4 sz. mell(védőnő)'!D56+'8.5 sz. mell (háziorv.)'!D56+'8.6 sz. mell (isk.étk)'!D56+'8.7 sz. mell(iskola)'!D56+'8.8 sz. mell(szolidarit)'!D56+'8.9 sz. mell(köztemető)'!D56+'8.10 sz. mell(önk.v.)'!D56+'8.11 sz. mell(közp.költs.)'!D56+'8.12 sz. mell(utak)'!D56+'8.13 sz. mell(közvil)'!D56+'8.14 sz. mell(város és község)'!D56+'8.15 sz. mell(fogorvos)'!D56+'8.16 sz. mell(közművelődés)'!D56+'8.17 sz. mell(szoc.tám)'!D56+'8.18 sz. mell(szünid.étk.)'!D56+'8.... sz. mell'!D56+'8.19 sz. mell(önk.jogalk)'!D56+'8.20 sz. mell(tám.fin)'!D56+'8.21 sz. mell(államadó)'!D56+'8.22 sz. mell(önk.nem sorol)'!D56+'8.23 sz. mell(szabadidő)'!D56+'8.24 sz. mell(Vészhelyzet)'!D56+'8.25 sz. mell(Közterület fennt)'!D56</f>
        <v>0</v>
      </c>
      <c r="E56" s="590">
        <f>'8.1 sz. mell(múzeum)'!E56+'8.2 sz. mell(könyvtár)'!E56+'8.3 sz. mell(könyvtári áll.)'!E56+'8.4 sz. mell(védőnő)'!E56+'8.5 sz. mell (háziorv.)'!E56+'8.6 sz. mell (isk.étk)'!E56+'8.7 sz. mell(iskola)'!E56+'8.8 sz. mell(szolidarit)'!E56+'8.9 sz. mell(köztemető)'!E56+'8.10 sz. mell(önk.v.)'!E56+'8.11 sz. mell(közp.költs.)'!E56+'8.12 sz. mell(utak)'!E56+'8.13 sz. mell(közvil)'!E56+'8.14 sz. mell(város és község)'!E56+'8.15 sz. mell(fogorvos)'!E56+'8.16 sz. mell(közművelődés)'!E56+'8.17 sz. mell(szoc.tám)'!E56+'8.18 sz. mell(szünid.étk.)'!E56+'8.... sz. mell'!E56+'8.19 sz. mell(önk.jogalk)'!E56+'8.20 sz. mell(tám.fin)'!E56+'8.21 sz. mell(államadó)'!E56+'8.22 sz. mell(önk.nem sorol)'!E56+'8.23 sz. mell(szabadidő)'!E56+'8.24 sz. mell(Vészhelyzet)'!E56+'8.25 sz. mell(Közterület fennt)'!E56</f>
        <v>0</v>
      </c>
      <c r="F56" s="590">
        <f>'8.1 sz. mell(múzeum)'!F56+'8.2 sz. mell(könyvtár)'!F56+'8.3 sz. mell(könyvtári áll.)'!F56+'8.4 sz. mell(védőnő)'!F56+'8.5 sz. mell (háziorv.)'!F56+'8.6 sz. mell (isk.étk)'!F56+'8.7 sz. mell(iskola)'!F56+'8.8 sz. mell(szolidarit)'!F56+'8.9 sz. mell(köztemető)'!F56+'8.10 sz. mell(önk.v.)'!F56+'8.11 sz. mell(közp.költs.)'!F56+'8.12 sz. mell(utak)'!F56+'8.13 sz. mell(közvil)'!F56+'8.14 sz. mell(város és község)'!F56+'8.15 sz. mell(fogorvos)'!F56+'8.16 sz. mell(közművelődés)'!F56+'8.17 sz. mell(szoc.tám)'!F56+'8.18 sz. mell(szünid.étk.)'!F56+'8.... sz. mell'!F56+'8.19 sz. mell(önk.jogalk)'!F56+'8.20 sz. mell(tám.fin)'!F56+'8.21 sz. mell(államadó)'!F56+'8.22 sz. mell(önk.nem sorol)'!F56+'8.23 sz. mell(szabadidő)'!F56+'8.24 sz. mell(Vészhelyzet)'!F56+'8.25 sz. mell(Közterület fennt)'!F56</f>
        <v>0</v>
      </c>
      <c r="G56" s="590">
        <f>'8.1 sz. mell(múzeum)'!G56+'8.2 sz. mell(könyvtár)'!G56+'8.3 sz. mell(könyvtári áll.)'!G56+'8.4 sz. mell(védőnő)'!G56+'8.5 sz. mell (háziorv.)'!G56+'8.6 sz. mell (isk.étk)'!G56+'8.7 sz. mell(iskola)'!G56+'8.8 sz. mell(szolidarit)'!G56+'8.9 sz. mell(köztemető)'!G56+'8.10 sz. mell(önk.v.)'!G56+'8.11 sz. mell(közp.költs.)'!G56+'8.12 sz. mell(utak)'!G56+'8.13 sz. mell(közvil)'!G56+'8.14 sz. mell(város és község)'!G56+'8.15 sz. mell(fogorvos)'!G56+'8.16 sz. mell(közművelődés)'!G56+'8.17 sz. mell(szoc.tám)'!G56+'8.18 sz. mell(szünid.étk.)'!G56+'8.... sz. mell'!G56+'8.19 sz. mell(önk.jogalk)'!G56+'8.20 sz. mell(tám.fin)'!G56+'8.21 sz. mell(államadó)'!G56+'8.22 sz. mell(önk.nem sorol)'!G56+'8.23 sz. mell(szabadidő)'!G56+'8.24 sz. mell(Vészhelyzet)'!G56+'8.25 sz. mell(Közterület fennt)'!G56</f>
        <v>0</v>
      </c>
    </row>
    <row r="57" spans="1:7" s="47" customFormat="1" ht="12" customHeight="1" x14ac:dyDescent="0.2">
      <c r="A57" s="207" t="s">
        <v>87</v>
      </c>
      <c r="B57" s="388" t="s">
        <v>366</v>
      </c>
      <c r="C57" s="399">
        <f>'8.1 sz. mell(múzeum)'!C57+'8.2 sz. mell(könyvtár)'!C57+'8.3 sz. mell(könyvtári áll.)'!C57+'8.4 sz. mell(védőnő)'!C57+'8.5 sz. mell (háziorv.)'!C57+'8.6 sz. mell (isk.étk)'!C57+'8.7 sz. mell(iskola)'!C57+'8.8 sz. mell(szolidarit)'!C57+'8.9 sz. mell(köztemető)'!C57+'8.10 sz. mell(önk.v.)'!C57+'8.11 sz. mell(közp.költs.)'!C57+'8.12 sz. mell(utak)'!C57+'8.13 sz. mell(közvil)'!C57+'8.14 sz. mell(város és község)'!C57+'8.15 sz. mell(fogorvos)'!C57+'8.16 sz. mell(közművelődés)'!C57+'8.17 sz. mell(szoc.tám)'!C57+'8.18 sz. mell(szünid.étk.)'!C57+'8.... sz. mell'!C57+'8.19 sz. mell(önk.jogalk)'!C57+'8.20 sz. mell(tám.fin)'!C57+'8.21 sz. mell(államadó)'!C57+'8.22 sz. mell(önk.nem sorol)'!C57+'8.23 sz. mell(szabadidő)'!C57+'8.24 sz. mell(Vészhelyzet)'!C57+'8.25 sz. mell(Közterület fennt)'!C57</f>
        <v>35000000</v>
      </c>
      <c r="D57" s="591">
        <f>'8.1 sz. mell(múzeum)'!D57+'8.2 sz. mell(könyvtár)'!D57+'8.3 sz. mell(könyvtári áll.)'!D57+'8.4 sz. mell(védőnő)'!D57+'8.5 sz. mell (háziorv.)'!D57+'8.6 sz. mell (isk.étk)'!D57+'8.7 sz. mell(iskola)'!D57+'8.8 sz. mell(szolidarit)'!D57+'8.9 sz. mell(köztemető)'!D57+'8.10 sz. mell(önk.v.)'!D57+'8.11 sz. mell(közp.költs.)'!D57+'8.12 sz. mell(utak)'!D57+'8.13 sz. mell(közvil)'!D57+'8.14 sz. mell(város és község)'!D57+'8.15 sz. mell(fogorvos)'!D57+'8.16 sz. mell(közművelődés)'!D57+'8.17 sz. mell(szoc.tám)'!D57+'8.18 sz. mell(szünid.étk.)'!D57+'8.... sz. mell'!D57+'8.19 sz. mell(önk.jogalk)'!D57+'8.20 sz. mell(tám.fin)'!D57+'8.21 sz. mell(államadó)'!D57+'8.22 sz. mell(önk.nem sorol)'!D57+'8.23 sz. mell(szabadidő)'!D57+'8.24 sz. mell(Vészhelyzet)'!D57+'8.25 sz. mell(Közterület fennt)'!D57</f>
        <v>35000000</v>
      </c>
      <c r="E57" s="591">
        <f>'8.1 sz. mell(múzeum)'!E57+'8.2 sz. mell(könyvtár)'!E57+'8.3 sz. mell(könyvtári áll.)'!E57+'8.4 sz. mell(védőnő)'!E57+'8.5 sz. mell (háziorv.)'!E57+'8.6 sz. mell (isk.étk)'!E57+'8.7 sz. mell(iskola)'!E57+'8.8 sz. mell(szolidarit)'!E57+'8.9 sz. mell(köztemető)'!E57+'8.10 sz. mell(önk.v.)'!E57+'8.11 sz. mell(közp.költs.)'!E57+'8.12 sz. mell(utak)'!E57+'8.13 sz. mell(közvil)'!E57+'8.14 sz. mell(város és község)'!E57+'8.15 sz. mell(fogorvos)'!E57+'8.16 sz. mell(közművelődés)'!E57+'8.17 sz. mell(szoc.tám)'!E57+'8.18 sz. mell(szünid.étk.)'!E57+'8.... sz. mell'!E57+'8.19 sz. mell(önk.jogalk)'!E57+'8.20 sz. mell(tám.fin)'!E57+'8.21 sz. mell(államadó)'!E57+'8.22 sz. mell(önk.nem sorol)'!E57+'8.23 sz. mell(szabadidő)'!E57+'8.24 sz. mell(Vészhelyzet)'!E57+'8.25 sz. mell(Közterület fennt)'!E57</f>
        <v>35000000</v>
      </c>
      <c r="F57" s="591">
        <f>'8.1 sz. mell(múzeum)'!F57+'8.2 sz. mell(könyvtár)'!F57+'8.3 sz. mell(könyvtári áll.)'!F57+'8.4 sz. mell(védőnő)'!F57+'8.5 sz. mell (háziorv.)'!F57+'8.6 sz. mell (isk.étk)'!F57+'8.7 sz. mell(iskola)'!F57+'8.8 sz. mell(szolidarit)'!F57+'8.9 sz. mell(köztemető)'!F57+'8.10 sz. mell(önk.v.)'!F57+'8.11 sz. mell(közp.költs.)'!F57+'8.12 sz. mell(utak)'!F57+'8.13 sz. mell(közvil)'!F57+'8.14 sz. mell(város és község)'!F57+'8.15 sz. mell(fogorvos)'!F57+'8.16 sz. mell(közművelődés)'!F57+'8.17 sz. mell(szoc.tám)'!F57+'8.18 sz. mell(szünid.étk.)'!F57+'8.... sz. mell'!F57+'8.19 sz. mell(önk.jogalk)'!F57+'8.20 sz. mell(tám.fin)'!F57+'8.21 sz. mell(államadó)'!F57+'8.22 sz. mell(önk.nem sorol)'!F57+'8.23 sz. mell(szabadidő)'!F57+'8.24 sz. mell(Vészhelyzet)'!F57+'8.25 sz. mell(Közterület fennt)'!F57</f>
        <v>35000000</v>
      </c>
      <c r="G57" s="653">
        <f>'8.1 sz. mell(múzeum)'!G57+'8.2 sz. mell(könyvtár)'!G57+'8.3 sz. mell(könyvtári áll.)'!G57+'8.4 sz. mell(védőnő)'!G57+'8.5 sz. mell (háziorv.)'!G57+'8.6 sz. mell (isk.étk)'!G57+'8.7 sz. mell(iskola)'!G57+'8.8 sz. mell(szolidarit)'!G57+'8.9 sz. mell(köztemető)'!G57+'8.10 sz. mell(önk.v.)'!G57+'8.11 sz. mell(közp.költs.)'!G57+'8.12 sz. mell(utak)'!G57+'8.13 sz. mell(közvil)'!G57+'8.14 sz. mell(város és község)'!G57+'8.15 sz. mell(fogorvos)'!G57+'8.16 sz. mell(közművelődés)'!G57+'8.17 sz. mell(szoc.tám)'!G57+'8.18 sz. mell(szünid.étk.)'!G57+'8.... sz. mell'!G57+'8.19 sz. mell(önk.jogalk)'!G57+'8.20 sz. mell(tám.fin)'!G57+'8.21 sz. mell(államadó)'!G57+'8.22 sz. mell(önk.nem sorol)'!G57+'8.23 sz. mell(szabadidő)'!G57+'8.24 sz. mell(Vészhelyzet)'!G57+'8.25 sz. mell(Közterület fennt)'!G57</f>
        <v>0</v>
      </c>
    </row>
    <row r="58" spans="1:7" s="47" customFormat="1" ht="12" customHeight="1" x14ac:dyDescent="0.2">
      <c r="A58" s="207" t="s">
        <v>238</v>
      </c>
      <c r="B58" s="388" t="s">
        <v>236</v>
      </c>
      <c r="C58" s="399">
        <f>'8.1 sz. mell(múzeum)'!C58+'8.2 sz. mell(könyvtár)'!C58+'8.3 sz. mell(könyvtári áll.)'!C58+'8.4 sz. mell(védőnő)'!C58+'8.5 sz. mell (háziorv.)'!C58+'8.6 sz. mell (isk.étk)'!C58+'8.7 sz. mell(iskola)'!C58+'8.8 sz. mell(szolidarit)'!C58+'8.9 sz. mell(köztemető)'!C58+'8.10 sz. mell(önk.v.)'!C58+'8.11 sz. mell(közp.költs.)'!C58+'8.12 sz. mell(utak)'!C58+'8.13 sz. mell(közvil)'!C58+'8.14 sz. mell(város és község)'!C58+'8.15 sz. mell(fogorvos)'!C58+'8.16 sz. mell(közművelődés)'!C58+'8.17 sz. mell(szoc.tám)'!C58+'8.18 sz. mell(szünid.étk.)'!C58+'8.... sz. mell'!C58+'8.19 sz. mell(önk.jogalk)'!C58+'8.20 sz. mell(tám.fin)'!C58+'8.21 sz. mell(államadó)'!C58+'8.22 sz. mell(önk.nem sorol)'!C58+'8.23 sz. mell(szabadidő)'!C58+'8.24 sz. mell(Vészhelyzet)'!C58+'8.25 sz. mell(Közterület fennt)'!C58</f>
        <v>0</v>
      </c>
      <c r="D58" s="591">
        <f>'8.1 sz. mell(múzeum)'!D58+'8.2 sz. mell(könyvtár)'!D58+'8.3 sz. mell(könyvtári áll.)'!D58+'8.4 sz. mell(védőnő)'!D58+'8.5 sz. mell (háziorv.)'!D58+'8.6 sz. mell (isk.étk)'!D58+'8.7 sz. mell(iskola)'!D58+'8.8 sz. mell(szolidarit)'!D58+'8.9 sz. mell(köztemető)'!D58+'8.10 sz. mell(önk.v.)'!D58+'8.11 sz. mell(közp.költs.)'!D58+'8.12 sz. mell(utak)'!D58+'8.13 sz. mell(közvil)'!D58+'8.14 sz. mell(város és község)'!D58+'8.15 sz. mell(fogorvos)'!D58+'8.16 sz. mell(közművelődés)'!D58+'8.17 sz. mell(szoc.tám)'!D58+'8.18 sz. mell(szünid.étk.)'!D58+'8.... sz. mell'!D58+'8.19 sz. mell(önk.jogalk)'!D58+'8.20 sz. mell(tám.fin)'!D58+'8.21 sz. mell(államadó)'!D58+'8.22 sz. mell(önk.nem sorol)'!D58+'8.23 sz. mell(szabadidő)'!D58+'8.24 sz. mell(Vészhelyzet)'!D58+'8.25 sz. mell(Közterület fennt)'!D58</f>
        <v>0</v>
      </c>
      <c r="E58" s="591">
        <f>'8.1 sz. mell(múzeum)'!E58+'8.2 sz. mell(könyvtár)'!E58+'8.3 sz. mell(könyvtári áll.)'!E58+'8.4 sz. mell(védőnő)'!E58+'8.5 sz. mell (háziorv.)'!E58+'8.6 sz. mell (isk.étk)'!E58+'8.7 sz. mell(iskola)'!E58+'8.8 sz. mell(szolidarit)'!E58+'8.9 sz. mell(köztemető)'!E58+'8.10 sz. mell(önk.v.)'!E58+'8.11 sz. mell(közp.költs.)'!E58+'8.12 sz. mell(utak)'!E58+'8.13 sz. mell(közvil)'!E58+'8.14 sz. mell(város és község)'!E58+'8.15 sz. mell(fogorvos)'!E58+'8.16 sz. mell(közművelődés)'!E58+'8.17 sz. mell(szoc.tám)'!E58+'8.18 sz. mell(szünid.étk.)'!E58+'8.... sz. mell'!E58+'8.19 sz. mell(önk.jogalk)'!E58+'8.20 sz. mell(tám.fin)'!E58+'8.21 sz. mell(államadó)'!E58+'8.22 sz. mell(önk.nem sorol)'!E58+'8.23 sz. mell(szabadidő)'!E58+'8.24 sz. mell(Vészhelyzet)'!E58+'8.25 sz. mell(Közterület fennt)'!E58</f>
        <v>0</v>
      </c>
      <c r="F58" s="591">
        <f>'8.1 sz. mell(múzeum)'!F58+'8.2 sz. mell(könyvtár)'!F58+'8.3 sz. mell(könyvtári áll.)'!F58+'8.4 sz. mell(védőnő)'!F58+'8.5 sz. mell (háziorv.)'!F58+'8.6 sz. mell (isk.étk)'!F58+'8.7 sz. mell(iskola)'!F58+'8.8 sz. mell(szolidarit)'!F58+'8.9 sz. mell(köztemető)'!F58+'8.10 sz. mell(önk.v.)'!F58+'8.11 sz. mell(közp.költs.)'!F58+'8.12 sz. mell(utak)'!F58+'8.13 sz. mell(közvil)'!F58+'8.14 sz. mell(város és község)'!F58+'8.15 sz. mell(fogorvos)'!F58+'8.16 sz. mell(közművelődés)'!F58+'8.17 sz. mell(szoc.tám)'!F58+'8.18 sz. mell(szünid.étk.)'!F58+'8.... sz. mell'!F58+'8.19 sz. mell(önk.jogalk)'!F58+'8.20 sz. mell(tám.fin)'!F58+'8.21 sz. mell(államadó)'!F58+'8.22 sz. mell(önk.nem sorol)'!F58+'8.23 sz. mell(szabadidő)'!F58+'8.24 sz. mell(Vészhelyzet)'!F58+'8.25 sz. mell(Közterület fennt)'!F58</f>
        <v>0</v>
      </c>
      <c r="G58" s="591">
        <f>'8.1 sz. mell(múzeum)'!G58+'8.2 sz. mell(könyvtár)'!G58+'8.3 sz. mell(könyvtári áll.)'!G58+'8.4 sz. mell(védőnő)'!G58+'8.5 sz. mell (háziorv.)'!G58+'8.6 sz. mell (isk.étk)'!G58+'8.7 sz. mell(iskola)'!G58+'8.8 sz. mell(szolidarit)'!G58+'8.9 sz. mell(köztemető)'!G58+'8.10 sz. mell(önk.v.)'!G58+'8.11 sz. mell(közp.költs.)'!G58+'8.12 sz. mell(utak)'!G58+'8.13 sz. mell(közvil)'!G58+'8.14 sz. mell(város és község)'!G58+'8.15 sz. mell(fogorvos)'!G58+'8.16 sz. mell(közművelődés)'!G58+'8.17 sz. mell(szoc.tám)'!G58+'8.18 sz. mell(szünid.étk.)'!G58+'8.... sz. mell'!G58+'8.19 sz. mell(önk.jogalk)'!G58+'8.20 sz. mell(tám.fin)'!G58+'8.21 sz. mell(államadó)'!G58+'8.22 sz. mell(önk.nem sorol)'!G58+'8.23 sz. mell(szabadidő)'!G58+'8.24 sz. mell(Vészhelyzet)'!G58+'8.25 sz. mell(Közterület fennt)'!G58</f>
        <v>0</v>
      </c>
    </row>
    <row r="59" spans="1:7" s="47" customFormat="1" ht="12" customHeight="1" thickBot="1" x14ac:dyDescent="0.25">
      <c r="A59" s="208" t="s">
        <v>239</v>
      </c>
      <c r="B59" s="391" t="s">
        <v>237</v>
      </c>
      <c r="C59" s="407">
        <f>'8.1 sz. mell(múzeum)'!C59+'8.2 sz. mell(könyvtár)'!C59+'8.3 sz. mell(könyvtári áll.)'!C59+'8.4 sz. mell(védőnő)'!C59+'8.5 sz. mell (háziorv.)'!C59+'8.6 sz. mell (isk.étk)'!C59+'8.7 sz. mell(iskola)'!C59+'8.8 sz. mell(szolidarit)'!C59+'8.9 sz. mell(köztemető)'!C59+'8.10 sz. mell(önk.v.)'!C59+'8.11 sz. mell(közp.költs.)'!C59+'8.12 sz. mell(utak)'!C59+'8.13 sz. mell(közvil)'!C59+'8.14 sz. mell(város és község)'!C59+'8.15 sz. mell(fogorvos)'!C59+'8.16 sz. mell(közművelődés)'!C59+'8.17 sz. mell(szoc.tám)'!C59+'8.18 sz. mell(szünid.étk.)'!C59+'8.... sz. mell'!C59+'8.19 sz. mell(önk.jogalk)'!C59+'8.20 sz. mell(tám.fin)'!C59+'8.21 sz. mell(államadó)'!C59+'8.22 sz. mell(önk.nem sorol)'!C59+'8.23 sz. mell(szabadidő)'!C59+'8.24 sz. mell(Vészhelyzet)'!C59+'8.25 sz. mell(Közterület fennt)'!C59</f>
        <v>0</v>
      </c>
      <c r="D59" s="592">
        <f>'8.1 sz. mell(múzeum)'!D59+'8.2 sz. mell(könyvtár)'!D59+'8.3 sz. mell(könyvtári áll.)'!D59+'8.4 sz. mell(védőnő)'!D59+'8.5 sz. mell (háziorv.)'!D59+'8.6 sz. mell (isk.étk)'!D59+'8.7 sz. mell(iskola)'!D59+'8.8 sz. mell(szolidarit)'!D59+'8.9 sz. mell(köztemető)'!D59+'8.10 sz. mell(önk.v.)'!D59+'8.11 sz. mell(közp.költs.)'!D59+'8.12 sz. mell(utak)'!D59+'8.13 sz. mell(közvil)'!D59+'8.14 sz. mell(város és község)'!D59+'8.15 sz. mell(fogorvos)'!D59+'8.16 sz. mell(közművelődés)'!D59+'8.17 sz. mell(szoc.tám)'!D59+'8.18 sz. mell(szünid.étk.)'!D59+'8.... sz. mell'!D59+'8.19 sz. mell(önk.jogalk)'!D59+'8.20 sz. mell(tám.fin)'!D59+'8.21 sz. mell(államadó)'!D59+'8.22 sz. mell(önk.nem sorol)'!D59+'8.23 sz. mell(szabadidő)'!D59+'8.24 sz. mell(Vészhelyzet)'!D59+'8.25 sz. mell(Közterület fennt)'!D59</f>
        <v>0</v>
      </c>
      <c r="E59" s="592">
        <f>'8.1 sz. mell(múzeum)'!E59+'8.2 sz. mell(könyvtár)'!E59+'8.3 sz. mell(könyvtári áll.)'!E59+'8.4 sz. mell(védőnő)'!E59+'8.5 sz. mell (háziorv.)'!E59+'8.6 sz. mell (isk.étk)'!E59+'8.7 sz. mell(iskola)'!E59+'8.8 sz. mell(szolidarit)'!E59+'8.9 sz. mell(köztemető)'!E59+'8.10 sz. mell(önk.v.)'!E59+'8.11 sz. mell(közp.költs.)'!E59+'8.12 sz. mell(utak)'!E59+'8.13 sz. mell(közvil)'!E59+'8.14 sz. mell(város és község)'!E59+'8.15 sz. mell(fogorvos)'!E59+'8.16 sz. mell(közművelődés)'!E59+'8.17 sz. mell(szoc.tám)'!E59+'8.18 sz. mell(szünid.étk.)'!E59+'8.... sz. mell'!E59+'8.19 sz. mell(önk.jogalk)'!E59+'8.20 sz. mell(tám.fin)'!E59+'8.21 sz. mell(államadó)'!E59+'8.22 sz. mell(önk.nem sorol)'!E59+'8.23 sz. mell(szabadidő)'!E59+'8.24 sz. mell(Vészhelyzet)'!E59+'8.25 sz. mell(Közterület fennt)'!E59</f>
        <v>0</v>
      </c>
      <c r="F59" s="592">
        <f>'8.1 sz. mell(múzeum)'!F59+'8.2 sz. mell(könyvtár)'!F59+'8.3 sz. mell(könyvtári áll.)'!F59+'8.4 sz. mell(védőnő)'!F59+'8.5 sz. mell (háziorv.)'!F59+'8.6 sz. mell (isk.étk)'!F59+'8.7 sz. mell(iskola)'!F59+'8.8 sz. mell(szolidarit)'!F59+'8.9 sz. mell(köztemető)'!F59+'8.10 sz. mell(önk.v.)'!F59+'8.11 sz. mell(közp.költs.)'!F59+'8.12 sz. mell(utak)'!F59+'8.13 sz. mell(közvil)'!F59+'8.14 sz. mell(város és község)'!F59+'8.15 sz. mell(fogorvos)'!F59+'8.16 sz. mell(közművelődés)'!F59+'8.17 sz. mell(szoc.tám)'!F59+'8.18 sz. mell(szünid.étk.)'!F59+'8.... sz. mell'!F59+'8.19 sz. mell(önk.jogalk)'!F59+'8.20 sz. mell(tám.fin)'!F59+'8.21 sz. mell(államadó)'!F59+'8.22 sz. mell(önk.nem sorol)'!F59+'8.23 sz. mell(szabadidő)'!F59+'8.24 sz. mell(Vészhelyzet)'!F59+'8.25 sz. mell(Közterület fennt)'!F59</f>
        <v>0</v>
      </c>
      <c r="G59" s="592">
        <f>'8.1 sz. mell(múzeum)'!G59+'8.2 sz. mell(könyvtár)'!G59+'8.3 sz. mell(könyvtári áll.)'!G59+'8.4 sz. mell(védőnő)'!G59+'8.5 sz. mell (háziorv.)'!G59+'8.6 sz. mell (isk.étk)'!G59+'8.7 sz. mell(iskola)'!G59+'8.8 sz. mell(szolidarit)'!G59+'8.9 sz. mell(köztemető)'!G59+'8.10 sz. mell(önk.v.)'!G59+'8.11 sz. mell(közp.költs.)'!G59+'8.12 sz. mell(utak)'!G59+'8.13 sz. mell(közvil)'!G59+'8.14 sz. mell(város és község)'!G59+'8.15 sz. mell(fogorvos)'!G59+'8.16 sz. mell(közművelődés)'!G59+'8.17 sz. mell(szoc.tám)'!G59+'8.18 sz. mell(szünid.étk.)'!G59+'8.... sz. mell'!G59+'8.19 sz. mell(önk.jogalk)'!G59+'8.20 sz. mell(tám.fin)'!G59+'8.21 sz. mell(államadó)'!G59+'8.22 sz. mell(önk.nem sorol)'!G59+'8.23 sz. mell(szabadidő)'!G59+'8.24 sz. mell(Vészhelyzet)'!G59+'8.25 sz. mell(Közterület fennt)'!G59</f>
        <v>0</v>
      </c>
    </row>
    <row r="60" spans="1:7" s="47" customFormat="1" ht="12" customHeight="1" thickBot="1" x14ac:dyDescent="0.25">
      <c r="A60" s="22" t="s">
        <v>20</v>
      </c>
      <c r="B60" s="324" t="s">
        <v>240</v>
      </c>
      <c r="C60" s="406">
        <f>'8.1 sz. mell(múzeum)'!C60+'8.2 sz. mell(könyvtár)'!C60+'8.3 sz. mell(könyvtári áll.)'!C60+'8.4 sz. mell(védőnő)'!C60+'8.5 sz. mell (háziorv.)'!C60+'8.6 sz. mell (isk.étk)'!C60+'8.7 sz. mell(iskola)'!C60+'8.8 sz. mell(szolidarit)'!C60+'8.9 sz. mell(köztemető)'!C60+'8.10 sz. mell(önk.v.)'!C60+'8.11 sz. mell(közp.költs.)'!C60+'8.12 sz. mell(utak)'!C60+'8.13 sz. mell(közvil)'!C60+'8.14 sz. mell(város és község)'!C60+'8.15 sz. mell(fogorvos)'!C60+'8.16 sz. mell(közművelődés)'!C60+'8.17 sz. mell(szoc.tám)'!C60+'8.18 sz. mell(szünid.étk.)'!C60+'8.... sz. mell'!C60+'8.19 sz. mell(önk.jogalk)'!C60+'8.20 sz. mell(tám.fin)'!C60+'8.21 sz. mell(államadó)'!C60+'8.22 sz. mell(önk.nem sorol)'!C60+'8.23 sz. mell(szabadidő)'!C60+'8.24 sz. mell(Vészhelyzet)'!C60+'8.25 sz. mell(Közterület fennt)'!C60</f>
        <v>65357115</v>
      </c>
      <c r="D60" s="479">
        <f>'8.1 sz. mell(múzeum)'!D60+'8.2 sz. mell(könyvtár)'!D60+'8.3 sz. mell(könyvtári áll.)'!D60+'8.4 sz. mell(védőnő)'!D60+'8.5 sz. mell (háziorv.)'!D60+'8.6 sz. mell (isk.étk)'!D60+'8.7 sz. mell(iskola)'!D60+'8.8 sz. mell(szolidarit)'!D60+'8.9 sz. mell(köztemető)'!D60+'8.10 sz. mell(önk.v.)'!D60+'8.11 sz. mell(közp.költs.)'!D60+'8.12 sz. mell(utak)'!D60+'8.13 sz. mell(közvil)'!D60+'8.14 sz. mell(város és község)'!D60+'8.15 sz. mell(fogorvos)'!D60+'8.16 sz. mell(közművelődés)'!D60+'8.17 sz. mell(szoc.tám)'!D60+'8.18 sz. mell(szünid.étk.)'!D60+'8.... sz. mell'!D60+'8.19 sz. mell(önk.jogalk)'!D60+'8.20 sz. mell(tám.fin)'!D60+'8.21 sz. mell(államadó)'!D60+'8.22 sz. mell(önk.nem sorol)'!D60+'8.23 sz. mell(szabadidő)'!D60+'8.24 sz. mell(Vészhelyzet)'!D60+'8.25 sz. mell(Közterület fennt)'!D60</f>
        <v>65357115</v>
      </c>
      <c r="E60" s="479">
        <f>'8.1 sz. mell(múzeum)'!E60+'8.2 sz. mell(könyvtár)'!E60+'8.3 sz. mell(könyvtári áll.)'!E60+'8.4 sz. mell(védőnő)'!E60+'8.5 sz. mell (háziorv.)'!E60+'8.6 sz. mell (isk.étk)'!E60+'8.7 sz. mell(iskola)'!E60+'8.8 sz. mell(szolidarit)'!E60+'8.9 sz. mell(köztemető)'!E60+'8.10 sz. mell(önk.v.)'!E60+'8.11 sz. mell(közp.költs.)'!E60+'8.12 sz. mell(utak)'!E60+'8.13 sz. mell(közvil)'!E60+'8.14 sz. mell(város és község)'!E60+'8.15 sz. mell(fogorvos)'!E60+'8.16 sz. mell(közművelődés)'!E60+'8.17 sz. mell(szoc.tám)'!E60+'8.18 sz. mell(szünid.étk.)'!E60+'8.... sz. mell'!E60+'8.19 sz. mell(önk.jogalk)'!E60+'8.20 sz. mell(tám.fin)'!E60+'8.21 sz. mell(államadó)'!E60+'8.22 sz. mell(önk.nem sorol)'!E60+'8.23 sz. mell(szabadidő)'!E60+'8.24 sz. mell(Vészhelyzet)'!E60+'8.25 sz. mell(Közterület fennt)'!E60</f>
        <v>65357115</v>
      </c>
      <c r="F60" s="479">
        <f>'8.1 sz. mell(múzeum)'!F60+'8.2 sz. mell(könyvtár)'!F60+'8.3 sz. mell(könyvtári áll.)'!F60+'8.4 sz. mell(védőnő)'!F60+'8.5 sz. mell (háziorv.)'!F60+'8.6 sz. mell (isk.étk)'!F60+'8.7 sz. mell(iskola)'!F60+'8.8 sz. mell(szolidarit)'!F60+'8.9 sz. mell(köztemető)'!F60+'8.10 sz. mell(önk.v.)'!F60+'8.11 sz. mell(közp.költs.)'!F60+'8.12 sz. mell(utak)'!F60+'8.13 sz. mell(közvil)'!F60+'8.14 sz. mell(város és község)'!F60+'8.15 sz. mell(fogorvos)'!F60+'8.16 sz. mell(közművelődés)'!F60+'8.17 sz. mell(szoc.tám)'!F60+'8.18 sz. mell(szünid.étk.)'!F60+'8.... sz. mell'!F60+'8.19 sz. mell(önk.jogalk)'!F60+'8.20 sz. mell(tám.fin)'!F60+'8.21 sz. mell(államadó)'!F60+'8.22 sz. mell(önk.nem sorol)'!F60+'8.23 sz. mell(szabadidő)'!F60+'8.24 sz. mell(Vészhelyzet)'!F60+'8.25 sz. mell(Közterület fennt)'!F60</f>
        <v>201369115</v>
      </c>
      <c r="G60" s="479">
        <f>'8.1 sz. mell(múzeum)'!G60+'8.2 sz. mell(könyvtár)'!G60+'8.3 sz. mell(könyvtári áll.)'!G60+'8.4 sz. mell(védőnő)'!G60+'8.5 sz. mell (háziorv.)'!G60+'8.6 sz. mell (isk.étk)'!G60+'8.7 sz. mell(iskola)'!G60+'8.8 sz. mell(szolidarit)'!G60+'8.9 sz. mell(köztemető)'!G60+'8.10 sz. mell(önk.v.)'!G60+'8.11 sz. mell(közp.költs.)'!G60+'8.12 sz. mell(utak)'!G60+'8.13 sz. mell(közvil)'!G60+'8.14 sz. mell(város és község)'!G60+'8.15 sz. mell(fogorvos)'!G60+'8.16 sz. mell(közművelődés)'!G60+'8.17 sz. mell(szoc.tám)'!G60+'8.18 sz. mell(szünid.étk.)'!G60+'8.... sz. mell'!G60+'8.19 sz. mell(önk.jogalk)'!G60+'8.20 sz. mell(tám.fin)'!G60+'8.21 sz. mell(államadó)'!G60+'8.22 sz. mell(önk.nem sorol)'!G60+'8.23 sz. mell(szabadidő)'!G60+'8.24 sz. mell(Vészhelyzet)'!G60+'8.25 sz. mell(Közterület fennt)'!G60</f>
        <v>188623900</v>
      </c>
    </row>
    <row r="61" spans="1:7" s="47" customFormat="1" ht="12" customHeight="1" x14ac:dyDescent="0.2">
      <c r="A61" s="206" t="s">
        <v>138</v>
      </c>
      <c r="B61" s="387" t="s">
        <v>242</v>
      </c>
      <c r="C61" s="405">
        <f>'8.1 sz. mell(múzeum)'!C61+'8.2 sz. mell(könyvtár)'!C61+'8.3 sz. mell(könyvtári áll.)'!C61+'8.4 sz. mell(védőnő)'!C61+'8.5 sz. mell (háziorv.)'!C61+'8.6 sz. mell (isk.étk)'!C61+'8.7 sz. mell(iskola)'!C61+'8.8 sz. mell(szolidarit)'!C61+'8.9 sz. mell(köztemető)'!C61+'8.10 sz. mell(önk.v.)'!C61+'8.11 sz. mell(közp.költs.)'!C61+'8.12 sz. mell(utak)'!C61+'8.13 sz. mell(közvil)'!C61+'8.14 sz. mell(város és község)'!C61+'8.15 sz. mell(fogorvos)'!C61+'8.16 sz. mell(közművelődés)'!C61+'8.17 sz. mell(szoc.tám)'!C61+'8.18 sz. mell(szünid.étk.)'!C61+'8.... sz. mell'!C61+'8.19 sz. mell(önk.jogalk)'!C61+'8.20 sz. mell(tám.fin)'!C61+'8.21 sz. mell(államadó)'!C61+'8.22 sz. mell(önk.nem sorol)'!C61+'8.23 sz. mell(szabadidő)'!C61+'8.24 sz. mell(Vészhelyzet)'!C61+'8.25 sz. mell(Közterület fennt)'!C61</f>
        <v>0</v>
      </c>
      <c r="D61" s="590">
        <f>'8.1 sz. mell(múzeum)'!D61+'8.2 sz. mell(könyvtár)'!D61+'8.3 sz. mell(könyvtári áll.)'!D61+'8.4 sz. mell(védőnő)'!D61+'8.5 sz. mell (háziorv.)'!D61+'8.6 sz. mell (isk.étk)'!D61+'8.7 sz. mell(iskola)'!D61+'8.8 sz. mell(szolidarit)'!D61+'8.9 sz. mell(köztemető)'!D61+'8.10 sz. mell(önk.v.)'!D61+'8.11 sz. mell(közp.költs.)'!D61+'8.12 sz. mell(utak)'!D61+'8.13 sz. mell(közvil)'!D61+'8.14 sz. mell(város és község)'!D61+'8.15 sz. mell(fogorvos)'!D61+'8.16 sz. mell(közművelődés)'!D61+'8.17 sz. mell(szoc.tám)'!D61+'8.18 sz. mell(szünid.étk.)'!D61+'8.... sz. mell'!D61+'8.19 sz. mell(önk.jogalk)'!D61+'8.20 sz. mell(tám.fin)'!D61+'8.21 sz. mell(államadó)'!D61+'8.22 sz. mell(önk.nem sorol)'!D61+'8.23 sz. mell(szabadidő)'!D61+'8.24 sz. mell(Vészhelyzet)'!D61+'8.25 sz. mell(Közterület fennt)'!D61</f>
        <v>0</v>
      </c>
      <c r="E61" s="590">
        <f>'8.1 sz. mell(múzeum)'!E61+'8.2 sz. mell(könyvtár)'!E61+'8.3 sz. mell(könyvtári áll.)'!E61+'8.4 sz. mell(védőnő)'!E61+'8.5 sz. mell (háziorv.)'!E61+'8.6 sz. mell (isk.étk)'!E61+'8.7 sz. mell(iskola)'!E61+'8.8 sz. mell(szolidarit)'!E61+'8.9 sz. mell(köztemető)'!E61+'8.10 sz. mell(önk.v.)'!E61+'8.11 sz. mell(közp.költs.)'!E61+'8.12 sz. mell(utak)'!E61+'8.13 sz. mell(közvil)'!E61+'8.14 sz. mell(város és község)'!E61+'8.15 sz. mell(fogorvos)'!E61+'8.16 sz. mell(közművelődés)'!E61+'8.17 sz. mell(szoc.tám)'!E61+'8.18 sz. mell(szünid.étk.)'!E61+'8.... sz. mell'!E61+'8.19 sz. mell(önk.jogalk)'!E61+'8.20 sz. mell(tám.fin)'!E61+'8.21 sz. mell(államadó)'!E61+'8.22 sz. mell(önk.nem sorol)'!E61+'8.23 sz. mell(szabadidő)'!E61+'8.24 sz. mell(Vészhelyzet)'!E61+'8.25 sz. mell(Közterület fennt)'!E61</f>
        <v>0</v>
      </c>
      <c r="F61" s="590">
        <f>'8.1 sz. mell(múzeum)'!F61+'8.2 sz. mell(könyvtár)'!F61+'8.3 sz. mell(könyvtári áll.)'!F61+'8.4 sz. mell(védőnő)'!F61+'8.5 sz. mell (háziorv.)'!F61+'8.6 sz. mell (isk.étk)'!F61+'8.7 sz. mell(iskola)'!F61+'8.8 sz. mell(szolidarit)'!F61+'8.9 sz. mell(köztemető)'!F61+'8.10 sz. mell(önk.v.)'!F61+'8.11 sz. mell(közp.költs.)'!F61+'8.12 sz. mell(utak)'!F61+'8.13 sz. mell(közvil)'!F61+'8.14 sz. mell(város és község)'!F61+'8.15 sz. mell(fogorvos)'!F61+'8.16 sz. mell(közművelődés)'!F61+'8.17 sz. mell(szoc.tám)'!F61+'8.18 sz. mell(szünid.étk.)'!F61+'8.... sz. mell'!F61+'8.19 sz. mell(önk.jogalk)'!F61+'8.20 sz. mell(tám.fin)'!F61+'8.21 sz. mell(államadó)'!F61+'8.22 sz. mell(önk.nem sorol)'!F61+'8.23 sz. mell(szabadidő)'!F61+'8.24 sz. mell(Vészhelyzet)'!F61+'8.25 sz. mell(Közterület fennt)'!F61</f>
        <v>0</v>
      </c>
      <c r="G61" s="590">
        <f>'8.1 sz. mell(múzeum)'!G61+'8.2 sz. mell(könyvtár)'!G61+'8.3 sz. mell(könyvtári áll.)'!G61+'8.4 sz. mell(védőnő)'!G61+'8.5 sz. mell (háziorv.)'!G61+'8.6 sz. mell (isk.étk)'!G61+'8.7 sz. mell(iskola)'!G61+'8.8 sz. mell(szolidarit)'!G61+'8.9 sz. mell(köztemető)'!G61+'8.10 sz. mell(önk.v.)'!G61+'8.11 sz. mell(közp.költs.)'!G61+'8.12 sz. mell(utak)'!G61+'8.13 sz. mell(közvil)'!G61+'8.14 sz. mell(város és község)'!G61+'8.15 sz. mell(fogorvos)'!G61+'8.16 sz. mell(közművelődés)'!G61+'8.17 sz. mell(szoc.tám)'!G61+'8.18 sz. mell(szünid.étk.)'!G61+'8.... sz. mell'!G61+'8.19 sz. mell(önk.jogalk)'!G61+'8.20 sz. mell(tám.fin)'!G61+'8.21 sz. mell(államadó)'!G61+'8.22 sz. mell(önk.nem sorol)'!G61+'8.23 sz. mell(szabadidő)'!G61+'8.24 sz. mell(Vészhelyzet)'!G61+'8.25 sz. mell(Közterület fennt)'!G61</f>
        <v>0</v>
      </c>
    </row>
    <row r="62" spans="1:7" s="47" customFormat="1" ht="12" customHeight="1" x14ac:dyDescent="0.2">
      <c r="A62" s="207" t="s">
        <v>139</v>
      </c>
      <c r="B62" s="388" t="s">
        <v>367</v>
      </c>
      <c r="C62" s="399">
        <f>'8.1 sz. mell(múzeum)'!C62+'8.2 sz. mell(könyvtár)'!C62+'8.3 sz. mell(könyvtári áll.)'!C62+'8.4 sz. mell(védőnő)'!C62+'8.5 sz. mell (háziorv.)'!C62+'8.6 sz. mell (isk.étk)'!C62+'8.7 sz. mell(iskola)'!C62+'8.8 sz. mell(szolidarit)'!C62+'8.9 sz. mell(köztemető)'!C62+'8.10 sz. mell(önk.v.)'!C62+'8.11 sz. mell(közp.költs.)'!C62+'8.12 sz. mell(utak)'!C62+'8.13 sz. mell(közvil)'!C62+'8.14 sz. mell(város és község)'!C62+'8.15 sz. mell(fogorvos)'!C62+'8.16 sz. mell(közművelődés)'!C62+'8.17 sz. mell(szoc.tám)'!C62+'8.18 sz. mell(szünid.étk.)'!C62+'8.... sz. mell'!C62+'8.19 sz. mell(önk.jogalk)'!C62+'8.20 sz. mell(tám.fin)'!C62+'8.21 sz. mell(államadó)'!C62+'8.22 sz. mell(önk.nem sorol)'!C62+'8.23 sz. mell(szabadidő)'!C62+'8.24 sz. mell(Vészhelyzet)'!C62+'8.25 sz. mell(Közterület fennt)'!C62</f>
        <v>0</v>
      </c>
      <c r="D62" s="591">
        <f>'8.1 sz. mell(múzeum)'!D62+'8.2 sz. mell(könyvtár)'!D62+'8.3 sz. mell(könyvtári áll.)'!D62+'8.4 sz. mell(védőnő)'!D62+'8.5 sz. mell (háziorv.)'!D62+'8.6 sz. mell (isk.étk)'!D62+'8.7 sz. mell(iskola)'!D62+'8.8 sz. mell(szolidarit)'!D62+'8.9 sz. mell(köztemető)'!D62+'8.10 sz. mell(önk.v.)'!D62+'8.11 sz. mell(közp.költs.)'!D62+'8.12 sz. mell(utak)'!D62+'8.13 sz. mell(közvil)'!D62+'8.14 sz. mell(város és község)'!D62+'8.15 sz. mell(fogorvos)'!D62+'8.16 sz. mell(közművelődés)'!D62+'8.17 sz. mell(szoc.tám)'!D62+'8.18 sz. mell(szünid.étk.)'!D62+'8.... sz. mell'!D62+'8.19 sz. mell(önk.jogalk)'!D62+'8.20 sz. mell(tám.fin)'!D62+'8.21 sz. mell(államadó)'!D62+'8.22 sz. mell(önk.nem sorol)'!D62+'8.23 sz. mell(szabadidő)'!D62+'8.24 sz. mell(Vészhelyzet)'!D62+'8.25 sz. mell(Közterület fennt)'!D62</f>
        <v>0</v>
      </c>
      <c r="E62" s="591">
        <f>'8.1 sz. mell(múzeum)'!E62+'8.2 sz. mell(könyvtár)'!E62+'8.3 sz. mell(könyvtári áll.)'!E62+'8.4 sz. mell(védőnő)'!E62+'8.5 sz. mell (háziorv.)'!E62+'8.6 sz. mell (isk.étk)'!E62+'8.7 sz. mell(iskola)'!E62+'8.8 sz. mell(szolidarit)'!E62+'8.9 sz. mell(köztemető)'!E62+'8.10 sz. mell(önk.v.)'!E62+'8.11 sz. mell(közp.költs.)'!E62+'8.12 sz. mell(utak)'!E62+'8.13 sz. mell(közvil)'!E62+'8.14 sz. mell(város és község)'!E62+'8.15 sz. mell(fogorvos)'!E62+'8.16 sz. mell(közművelődés)'!E62+'8.17 sz. mell(szoc.tám)'!E62+'8.18 sz. mell(szünid.étk.)'!E62+'8.... sz. mell'!E62+'8.19 sz. mell(önk.jogalk)'!E62+'8.20 sz. mell(tám.fin)'!E62+'8.21 sz. mell(államadó)'!E62+'8.22 sz. mell(önk.nem sorol)'!E62+'8.23 sz. mell(szabadidő)'!E62+'8.24 sz. mell(Vészhelyzet)'!E62+'8.25 sz. mell(Közterület fennt)'!E62</f>
        <v>0</v>
      </c>
      <c r="F62" s="591">
        <f>'8.1 sz. mell(múzeum)'!F62+'8.2 sz. mell(könyvtár)'!F62+'8.3 sz. mell(könyvtári áll.)'!F62+'8.4 sz. mell(védőnő)'!F62+'8.5 sz. mell (háziorv.)'!F62+'8.6 sz. mell (isk.étk)'!F62+'8.7 sz. mell(iskola)'!F62+'8.8 sz. mell(szolidarit)'!F62+'8.9 sz. mell(köztemető)'!F62+'8.10 sz. mell(önk.v.)'!F62+'8.11 sz. mell(közp.költs.)'!F62+'8.12 sz. mell(utak)'!F62+'8.13 sz. mell(közvil)'!F62+'8.14 sz. mell(város és község)'!F62+'8.15 sz. mell(fogorvos)'!F62+'8.16 sz. mell(közművelődés)'!F62+'8.17 sz. mell(szoc.tám)'!F62+'8.18 sz. mell(szünid.étk.)'!F62+'8.... sz. mell'!F62+'8.19 sz. mell(önk.jogalk)'!F62+'8.20 sz. mell(tám.fin)'!F62+'8.21 sz. mell(államadó)'!F62+'8.22 sz. mell(önk.nem sorol)'!F62+'8.23 sz. mell(szabadidő)'!F62+'8.24 sz. mell(Vészhelyzet)'!F62+'8.25 sz. mell(Közterület fennt)'!F62</f>
        <v>0</v>
      </c>
      <c r="G62" s="591">
        <f>'8.1 sz. mell(múzeum)'!G62+'8.2 sz. mell(könyvtár)'!G62+'8.3 sz. mell(könyvtári áll.)'!G62+'8.4 sz. mell(védőnő)'!G62+'8.5 sz. mell (háziorv.)'!G62+'8.6 sz. mell (isk.étk)'!G62+'8.7 sz. mell(iskola)'!G62+'8.8 sz. mell(szolidarit)'!G62+'8.9 sz. mell(köztemető)'!G62+'8.10 sz. mell(önk.v.)'!G62+'8.11 sz. mell(közp.költs.)'!G62+'8.12 sz. mell(utak)'!G62+'8.13 sz. mell(közvil)'!G62+'8.14 sz. mell(város és község)'!G62+'8.15 sz. mell(fogorvos)'!G62+'8.16 sz. mell(közművelődés)'!G62+'8.17 sz. mell(szoc.tám)'!G62+'8.18 sz. mell(szünid.étk.)'!G62+'8.... sz. mell'!G62+'8.19 sz. mell(önk.jogalk)'!G62+'8.20 sz. mell(tám.fin)'!G62+'8.21 sz. mell(államadó)'!G62+'8.22 sz. mell(önk.nem sorol)'!G62+'8.23 sz. mell(szabadidő)'!G62+'8.24 sz. mell(Vészhelyzet)'!G62+'8.25 sz. mell(Közterület fennt)'!G62</f>
        <v>0</v>
      </c>
    </row>
    <row r="63" spans="1:7" s="47" customFormat="1" ht="12" customHeight="1" x14ac:dyDescent="0.2">
      <c r="A63" s="207" t="s">
        <v>168</v>
      </c>
      <c r="B63" s="388" t="s">
        <v>243</v>
      </c>
      <c r="C63" s="399">
        <f>'8.1 sz. mell(múzeum)'!C63+'8.2 sz. mell(könyvtár)'!C63+'8.3 sz. mell(könyvtári áll.)'!C63+'8.4 sz. mell(védőnő)'!C63+'8.5 sz. mell (háziorv.)'!C63+'8.6 sz. mell (isk.étk)'!C63+'8.7 sz. mell(iskola)'!C63+'8.8 sz. mell(szolidarit)'!C63+'8.9 sz. mell(köztemető)'!C63+'8.10 sz. mell(önk.v.)'!C63+'8.11 sz. mell(közp.költs.)'!C63+'8.12 sz. mell(utak)'!C63+'8.13 sz. mell(közvil)'!C63+'8.14 sz. mell(város és község)'!C63+'8.15 sz. mell(fogorvos)'!C63+'8.16 sz. mell(közművelődés)'!C63+'8.17 sz. mell(szoc.tám)'!C63+'8.18 sz. mell(szünid.étk.)'!C63+'8.... sz. mell'!C63+'8.19 sz. mell(önk.jogalk)'!C63+'8.20 sz. mell(tám.fin)'!C63+'8.21 sz. mell(államadó)'!C63+'8.22 sz. mell(önk.nem sorol)'!C63+'8.23 sz. mell(szabadidő)'!C63+'8.24 sz. mell(Vészhelyzet)'!C63+'8.25 sz. mell(Közterület fennt)'!C63</f>
        <v>65357115</v>
      </c>
      <c r="D63" s="591">
        <f>'8.1 sz. mell(múzeum)'!D63+'8.2 sz. mell(könyvtár)'!D63+'8.3 sz. mell(könyvtári áll.)'!D63+'8.4 sz. mell(védőnő)'!D63+'8.5 sz. mell (háziorv.)'!D63+'8.6 sz. mell (isk.étk)'!D63+'8.7 sz. mell(iskola)'!D63+'8.8 sz. mell(szolidarit)'!D63+'8.9 sz. mell(köztemető)'!D63+'8.10 sz. mell(önk.v.)'!D63+'8.11 sz. mell(közp.költs.)'!D63+'8.12 sz. mell(utak)'!D63+'8.13 sz. mell(közvil)'!D63+'8.14 sz. mell(város és község)'!D63+'8.15 sz. mell(fogorvos)'!D63+'8.16 sz. mell(közművelődés)'!D63+'8.17 sz. mell(szoc.tám)'!D63+'8.18 sz. mell(szünid.étk.)'!D63+'8.... sz. mell'!D63+'8.19 sz. mell(önk.jogalk)'!D63+'8.20 sz. mell(tám.fin)'!D63+'8.21 sz. mell(államadó)'!D63+'8.22 sz. mell(önk.nem sorol)'!D63+'8.23 sz. mell(szabadidő)'!D63+'8.24 sz. mell(Vészhelyzet)'!D63+'8.25 sz. mell(Közterület fennt)'!D63</f>
        <v>65357115</v>
      </c>
      <c r="E63" s="591">
        <f>'8.1 sz. mell(múzeum)'!E63+'8.2 sz. mell(könyvtár)'!E63+'8.3 sz. mell(könyvtári áll.)'!E63+'8.4 sz. mell(védőnő)'!E63+'8.5 sz. mell (háziorv.)'!E63+'8.6 sz. mell (isk.étk)'!E63+'8.7 sz. mell(iskola)'!E63+'8.8 sz. mell(szolidarit)'!E63+'8.9 sz. mell(köztemető)'!E63+'8.10 sz. mell(önk.v.)'!E63+'8.11 sz. mell(közp.költs.)'!E63+'8.12 sz. mell(utak)'!E63+'8.13 sz. mell(közvil)'!E63+'8.14 sz. mell(város és község)'!E63+'8.15 sz. mell(fogorvos)'!E63+'8.16 sz. mell(közművelődés)'!E63+'8.17 sz. mell(szoc.tám)'!E63+'8.18 sz. mell(szünid.étk.)'!E63+'8.... sz. mell'!E63+'8.19 sz. mell(önk.jogalk)'!E63+'8.20 sz. mell(tám.fin)'!E63+'8.21 sz. mell(államadó)'!E63+'8.22 sz. mell(önk.nem sorol)'!E63+'8.23 sz. mell(szabadidő)'!E63+'8.24 sz. mell(Vészhelyzet)'!E63+'8.25 sz. mell(Közterület fennt)'!E63</f>
        <v>65357115</v>
      </c>
      <c r="F63" s="591">
        <f>'8.1 sz. mell(múzeum)'!F63+'8.2 sz. mell(könyvtár)'!F63+'8.3 sz. mell(könyvtári áll.)'!F63+'8.4 sz. mell(védőnő)'!F63+'8.5 sz. mell (háziorv.)'!F63+'8.6 sz. mell (isk.étk)'!F63+'8.7 sz. mell(iskola)'!F63+'8.8 sz. mell(szolidarit)'!F63+'8.9 sz. mell(köztemető)'!F63+'8.10 sz. mell(önk.v.)'!F63+'8.11 sz. mell(közp.költs.)'!F63+'8.12 sz. mell(utak)'!F63+'8.13 sz. mell(közvil)'!F63+'8.14 sz. mell(város és község)'!F63+'8.15 sz. mell(fogorvos)'!F63+'8.16 sz. mell(közművelődés)'!F63+'8.17 sz. mell(szoc.tám)'!F63+'8.18 sz. mell(szünid.étk.)'!F63+'8.... sz. mell'!F63+'8.19 sz. mell(önk.jogalk)'!F63+'8.20 sz. mell(tám.fin)'!F63+'8.21 sz. mell(államadó)'!F63+'8.22 sz. mell(önk.nem sorol)'!F63+'8.23 sz. mell(szabadidő)'!F63+'8.24 sz. mell(Vészhelyzet)'!F63+'8.25 sz. mell(Közterület fennt)'!F63</f>
        <v>201369115</v>
      </c>
      <c r="G63" s="591">
        <f>'8.1 sz. mell(múzeum)'!G63+'8.2 sz. mell(könyvtár)'!G63+'8.3 sz. mell(könyvtári áll.)'!G63+'8.4 sz. mell(védőnő)'!G63+'8.5 sz. mell (háziorv.)'!G63+'8.6 sz. mell (isk.étk)'!G63+'8.7 sz. mell(iskola)'!G63+'8.8 sz. mell(szolidarit)'!G63+'8.9 sz. mell(köztemető)'!G63+'8.10 sz. mell(önk.v.)'!G63+'8.11 sz. mell(közp.költs.)'!G63+'8.12 sz. mell(utak)'!G63+'8.13 sz. mell(közvil)'!G63+'8.14 sz. mell(város és község)'!G63+'8.15 sz. mell(fogorvos)'!G63+'8.16 sz. mell(közművelődés)'!G63+'8.17 sz. mell(szoc.tám)'!G63+'8.18 sz. mell(szünid.étk.)'!G63+'8.... sz. mell'!G63+'8.19 sz. mell(önk.jogalk)'!G63+'8.20 sz. mell(tám.fin)'!G63+'8.21 sz. mell(államadó)'!G63+'8.22 sz. mell(önk.nem sorol)'!G63+'8.23 sz. mell(szabadidő)'!G63+'8.24 sz. mell(Vészhelyzet)'!G63+'8.25 sz. mell(Közterület fennt)'!G63</f>
        <v>188623900</v>
      </c>
    </row>
    <row r="64" spans="1:7" s="47" customFormat="1" ht="12" customHeight="1" thickBot="1" x14ac:dyDescent="0.25">
      <c r="A64" s="208" t="s">
        <v>241</v>
      </c>
      <c r="B64" s="391" t="s">
        <v>244</v>
      </c>
      <c r="C64" s="407">
        <f>'8.1 sz. mell(múzeum)'!C64+'8.2 sz. mell(könyvtár)'!C64+'8.3 sz. mell(könyvtári áll.)'!C64+'8.4 sz. mell(védőnő)'!C64+'8.5 sz. mell (háziorv.)'!C64+'8.6 sz. mell (isk.étk)'!C64+'8.7 sz. mell(iskola)'!C64+'8.8 sz. mell(szolidarit)'!C64+'8.9 sz. mell(köztemető)'!C64+'8.10 sz. mell(önk.v.)'!C64+'8.11 sz. mell(közp.költs.)'!C64+'8.12 sz. mell(utak)'!C64+'8.13 sz. mell(közvil)'!C64+'8.14 sz. mell(város és község)'!C64+'8.15 sz. mell(fogorvos)'!C64+'8.16 sz. mell(közművelődés)'!C64+'8.17 sz. mell(szoc.tám)'!C64+'8.18 sz. mell(szünid.étk.)'!C64+'8.... sz. mell'!C64+'8.19 sz. mell(önk.jogalk)'!C64+'8.20 sz. mell(tám.fin)'!C64+'8.21 sz. mell(államadó)'!C64+'8.22 sz. mell(önk.nem sorol)'!C64+'8.23 sz. mell(szabadidő)'!C64+'8.24 sz. mell(Vészhelyzet)'!C64+'8.25 sz. mell(Közterület fennt)'!C64</f>
        <v>0</v>
      </c>
      <c r="D64" s="592">
        <f>'8.1 sz. mell(múzeum)'!D64+'8.2 sz. mell(könyvtár)'!D64+'8.3 sz. mell(könyvtári áll.)'!D64+'8.4 sz. mell(védőnő)'!D64+'8.5 sz. mell (háziorv.)'!D64+'8.6 sz. mell (isk.étk)'!D64+'8.7 sz. mell(iskola)'!D64+'8.8 sz. mell(szolidarit)'!D64+'8.9 sz. mell(köztemető)'!D64+'8.10 sz. mell(önk.v.)'!D64+'8.11 sz. mell(közp.költs.)'!D64+'8.12 sz. mell(utak)'!D64+'8.13 sz. mell(közvil)'!D64+'8.14 sz. mell(város és község)'!D64+'8.15 sz. mell(fogorvos)'!D64+'8.16 sz. mell(közművelődés)'!D64+'8.17 sz. mell(szoc.tám)'!D64+'8.18 sz. mell(szünid.étk.)'!D64+'8.... sz. mell'!D64+'8.19 sz. mell(önk.jogalk)'!D64+'8.20 sz. mell(tám.fin)'!D64+'8.21 sz. mell(államadó)'!D64+'8.22 sz. mell(önk.nem sorol)'!D64+'8.23 sz. mell(szabadidő)'!D64+'8.24 sz. mell(Vészhelyzet)'!D64+'8.25 sz. mell(Közterület fennt)'!D64</f>
        <v>0</v>
      </c>
      <c r="E64" s="592">
        <f>'8.1 sz. mell(múzeum)'!E64+'8.2 sz. mell(könyvtár)'!E64+'8.3 sz. mell(könyvtári áll.)'!E64+'8.4 sz. mell(védőnő)'!E64+'8.5 sz. mell (háziorv.)'!E64+'8.6 sz. mell (isk.étk)'!E64+'8.7 sz. mell(iskola)'!E64+'8.8 sz. mell(szolidarit)'!E64+'8.9 sz. mell(köztemető)'!E64+'8.10 sz. mell(önk.v.)'!E64+'8.11 sz. mell(közp.költs.)'!E64+'8.12 sz. mell(utak)'!E64+'8.13 sz. mell(közvil)'!E64+'8.14 sz. mell(város és község)'!E64+'8.15 sz. mell(fogorvos)'!E64+'8.16 sz. mell(közművelődés)'!E64+'8.17 sz. mell(szoc.tám)'!E64+'8.18 sz. mell(szünid.étk.)'!E64+'8.... sz. mell'!E64+'8.19 sz. mell(önk.jogalk)'!E64+'8.20 sz. mell(tám.fin)'!E64+'8.21 sz. mell(államadó)'!E64+'8.22 sz. mell(önk.nem sorol)'!E64+'8.23 sz. mell(szabadidő)'!E64+'8.24 sz. mell(Vészhelyzet)'!E64+'8.25 sz. mell(Közterület fennt)'!E64</f>
        <v>0</v>
      </c>
      <c r="F64" s="592">
        <f>'8.1 sz. mell(múzeum)'!F64+'8.2 sz. mell(könyvtár)'!F64+'8.3 sz. mell(könyvtári áll.)'!F64+'8.4 sz. mell(védőnő)'!F64+'8.5 sz. mell (háziorv.)'!F64+'8.6 sz. mell (isk.étk)'!F64+'8.7 sz. mell(iskola)'!F64+'8.8 sz. mell(szolidarit)'!F64+'8.9 sz. mell(köztemető)'!F64+'8.10 sz. mell(önk.v.)'!F64+'8.11 sz. mell(közp.költs.)'!F64+'8.12 sz. mell(utak)'!F64+'8.13 sz. mell(közvil)'!F64+'8.14 sz. mell(város és község)'!F64+'8.15 sz. mell(fogorvos)'!F64+'8.16 sz. mell(közművelődés)'!F64+'8.17 sz. mell(szoc.tám)'!F64+'8.18 sz. mell(szünid.étk.)'!F64+'8.... sz. mell'!F64+'8.19 sz. mell(önk.jogalk)'!F64+'8.20 sz. mell(tám.fin)'!F64+'8.21 sz. mell(államadó)'!F64+'8.22 sz. mell(önk.nem sorol)'!F64+'8.23 sz. mell(szabadidő)'!F64+'8.24 sz. mell(Vészhelyzet)'!F64+'8.25 sz. mell(Közterület fennt)'!F64</f>
        <v>0</v>
      </c>
      <c r="G64" s="592">
        <f>'8.1 sz. mell(múzeum)'!G64+'8.2 sz. mell(könyvtár)'!G64+'8.3 sz. mell(könyvtári áll.)'!G64+'8.4 sz. mell(védőnő)'!G64+'8.5 sz. mell (háziorv.)'!G64+'8.6 sz. mell (isk.étk)'!G64+'8.7 sz. mell(iskola)'!G64+'8.8 sz. mell(szolidarit)'!G64+'8.9 sz. mell(köztemető)'!G64+'8.10 sz. mell(önk.v.)'!G64+'8.11 sz. mell(közp.költs.)'!G64+'8.12 sz. mell(utak)'!G64+'8.13 sz. mell(közvil)'!G64+'8.14 sz. mell(város és község)'!G64+'8.15 sz. mell(fogorvos)'!G64+'8.16 sz. mell(közművelődés)'!G64+'8.17 sz. mell(szoc.tám)'!G64+'8.18 sz. mell(szünid.étk.)'!G64+'8.... sz. mell'!G64+'8.19 sz. mell(önk.jogalk)'!G64+'8.20 sz. mell(tám.fin)'!G64+'8.21 sz. mell(államadó)'!G64+'8.22 sz. mell(önk.nem sorol)'!G64+'8.23 sz. mell(szabadidő)'!G64+'8.24 sz. mell(Vészhelyzet)'!G64+'8.25 sz. mell(Közterület fennt)'!G64</f>
        <v>0</v>
      </c>
    </row>
    <row r="65" spans="1:7" s="47" customFormat="1" ht="12" customHeight="1" thickBot="1" x14ac:dyDescent="0.25">
      <c r="A65" s="22" t="s">
        <v>21</v>
      </c>
      <c r="B65" s="322" t="s">
        <v>245</v>
      </c>
      <c r="C65" s="408">
        <f>'8.1 sz. mell(múzeum)'!C65+'8.2 sz. mell(könyvtár)'!C65+'8.3 sz. mell(könyvtári áll.)'!C65+'8.4 sz. mell(védőnő)'!C65+'8.5 sz. mell (háziorv.)'!C65+'8.6 sz. mell (isk.étk)'!C65+'8.7 sz. mell(iskola)'!C65+'8.8 sz. mell(szolidarit)'!C65+'8.9 sz. mell(köztemető)'!C65+'8.10 sz. mell(önk.v.)'!C65+'8.11 sz. mell(közp.költs.)'!C65+'8.12 sz. mell(utak)'!C65+'8.13 sz. mell(közvil)'!C65+'8.14 sz. mell(város és község)'!C65+'8.15 sz. mell(fogorvos)'!C65+'8.16 sz. mell(közművelődés)'!C65+'8.17 sz. mell(szoc.tám)'!C65+'8.18 sz. mell(szünid.étk.)'!C65+'8.... sz. mell'!C65+'8.19 sz. mell(önk.jogalk)'!C65+'8.20 sz. mell(tám.fin)'!C65+'8.21 sz. mell(államadó)'!C65+'8.22 sz. mell(önk.nem sorol)'!C65+'8.23 sz. mell(szabadidő)'!C65+'8.24 sz. mell(Vészhelyzet)'!C65+'8.25 sz. mell(Közterület fennt)'!C65</f>
        <v>1456792260</v>
      </c>
      <c r="D65" s="408">
        <f>'8.1 sz. mell(múzeum)'!D65+'8.2 sz. mell(könyvtár)'!D65+'8.3 sz. mell(könyvtári áll.)'!D65+'8.4 sz. mell(védőnő)'!D65+'8.5 sz. mell (háziorv.)'!D65+'8.6 sz. mell (isk.étk)'!D65+'8.7 sz. mell(iskola)'!D65+'8.8 sz. mell(szolidarit)'!D65+'8.9 sz. mell(köztemető)'!D65+'8.10 sz. mell(önk.v.)'!D65+'8.11 sz. mell(közp.költs.)'!D65+'8.12 sz. mell(utak)'!D65+'8.13 sz. mell(közvil)'!D65+'8.14 sz. mell(város és község)'!D65+'8.15 sz. mell(fogorvos)'!D65+'8.16 sz. mell(közművelődés)'!D65+'8.17 sz. mell(szoc.tám)'!D65+'8.18 sz. mell(szünid.étk.)'!D65+'8.... sz. mell'!D65+'8.19 sz. mell(önk.jogalk)'!D65+'8.20 sz. mell(tám.fin)'!D65+'8.21 sz. mell(államadó)'!D65+'8.22 sz. mell(önk.nem sorol)'!D65+'8.23 sz. mell(szabadidő)'!D65+'8.24 sz. mell(Vészhelyzet)'!D65+'8.25 sz. mell(Közterület fennt)'!D65</f>
        <v>1458387562</v>
      </c>
      <c r="E65" s="478">
        <f>'8.1 sz. mell(múzeum)'!E65+'8.2 sz. mell(könyvtár)'!E65+'8.3 sz. mell(könyvtári áll.)'!E65+'8.4 sz. mell(védőnő)'!E65+'8.5 sz. mell (háziorv.)'!E65+'8.6 sz. mell (isk.étk)'!E65+'8.7 sz. mell(iskola)'!E65+'8.8 sz. mell(szolidarit)'!E65+'8.9 sz. mell(köztemető)'!E65+'8.10 sz. mell(önk.v.)'!E65+'8.11 sz. mell(közp.költs.)'!E65+'8.12 sz. mell(utak)'!E65+'8.13 sz. mell(közvil)'!E65+'8.14 sz. mell(város és község)'!E65+'8.15 sz. mell(fogorvos)'!E65+'8.16 sz. mell(közművelődés)'!E65+'8.17 sz. mell(szoc.tám)'!E65+'8.18 sz. mell(szünid.étk.)'!E65+'8.... sz. mell'!E65+'8.19 sz. mell(önk.jogalk)'!E65+'8.20 sz. mell(tám.fin)'!E65+'8.21 sz. mell(államadó)'!E65+'8.22 sz. mell(önk.nem sorol)'!E65+'8.23 sz. mell(szabadidő)'!E65+'8.24 sz. mell(Vészhelyzet)'!E65+'8.25 sz. mell(Közterület fennt)'!E65</f>
        <v>1468490383</v>
      </c>
      <c r="F65" s="478">
        <f>'8.1 sz. mell(múzeum)'!F65+'8.2 sz. mell(könyvtár)'!F65+'8.3 sz. mell(könyvtári áll.)'!F65+'8.4 sz. mell(védőnő)'!F65+'8.5 sz. mell (háziorv.)'!F65+'8.6 sz. mell (isk.étk)'!F65+'8.7 sz. mell(iskola)'!F65+'8.8 sz. mell(szolidarit)'!F65+'8.9 sz. mell(köztemető)'!F65+'8.10 sz. mell(önk.v.)'!F65+'8.11 sz. mell(közp.költs.)'!F65+'8.12 sz. mell(utak)'!F65+'8.13 sz. mell(közvil)'!F65+'8.14 sz. mell(város és község)'!F65+'8.15 sz. mell(fogorvos)'!F65+'8.16 sz. mell(közművelődés)'!F65+'8.17 sz. mell(szoc.tám)'!F65+'8.18 sz. mell(szünid.étk.)'!F65+'8.... sz. mell'!F65+'8.19 sz. mell(önk.jogalk)'!F65+'8.20 sz. mell(tám.fin)'!F65+'8.21 sz. mell(államadó)'!F65+'8.22 sz. mell(önk.nem sorol)'!F65+'8.23 sz. mell(szabadidő)'!F65+'8.24 sz. mell(Vészhelyzet)'!F65+'8.25 sz. mell(Közterület fennt)'!F65</f>
        <v>1615109460</v>
      </c>
      <c r="G65" s="478">
        <f>'8.1 sz. mell(múzeum)'!G65+'8.2 sz. mell(könyvtár)'!G65+'8.3 sz. mell(könyvtári áll.)'!G65+'8.4 sz. mell(védőnő)'!G65+'8.5 sz. mell (háziorv.)'!G65+'8.6 sz. mell (isk.étk)'!G65+'8.7 sz. mell(iskola)'!G65+'8.8 sz. mell(szolidarit)'!G65+'8.9 sz. mell(köztemető)'!G65+'8.10 sz. mell(önk.v.)'!G65+'8.11 sz. mell(közp.költs.)'!G65+'8.12 sz. mell(utak)'!G65+'8.13 sz. mell(közvil)'!G65+'8.14 sz. mell(város és község)'!G65+'8.15 sz. mell(fogorvos)'!G65+'8.16 sz. mell(közművelődés)'!G65+'8.17 sz. mell(szoc.tám)'!G65+'8.18 sz. mell(szünid.étk.)'!G65+'8.... sz. mell'!G65+'8.19 sz. mell(önk.jogalk)'!G65+'8.20 sz. mell(tám.fin)'!G65+'8.21 sz. mell(államadó)'!G65+'8.22 sz. mell(önk.nem sorol)'!G65+'8.23 sz. mell(szabadidő)'!G65+'8.24 sz. mell(Vészhelyzet)'!G65+'8.25 sz. mell(Közterület fennt)'!G65</f>
        <v>1257296336</v>
      </c>
    </row>
    <row r="66" spans="1:7" s="47" customFormat="1" ht="12" customHeight="1" thickBot="1" x14ac:dyDescent="0.2">
      <c r="A66" s="209" t="s">
        <v>336</v>
      </c>
      <c r="B66" s="324" t="s">
        <v>247</v>
      </c>
      <c r="C66" s="325">
        <f>'8.1 sz. mell(múzeum)'!C66+'8.2 sz. mell(könyvtár)'!C66+'8.3 sz. mell(könyvtári áll.)'!C66+'8.4 sz. mell(védőnő)'!C66+'8.5 sz. mell (háziorv.)'!C66+'8.6 sz. mell (isk.étk)'!C66+'8.7 sz. mell(iskola)'!C66+'8.8 sz. mell(szolidarit)'!C66+'8.9 sz. mell(köztemető)'!C66+'8.10 sz. mell(önk.v.)'!C66+'8.11 sz. mell(közp.költs.)'!C66+'8.12 sz. mell(utak)'!C66+'8.13 sz. mell(közvil)'!C66+'8.14 sz. mell(város és község)'!C66+'8.15 sz. mell(fogorvos)'!C66+'8.16 sz. mell(közművelődés)'!C66+'8.17 sz. mell(szoc.tám)'!C66+'8.18 sz. mell(szünid.étk.)'!C66+'8.... sz. mell'!C66+'8.19 sz. mell(önk.jogalk)'!C66+'8.20 sz. mell(tám.fin)'!C66+'8.21 sz. mell(államadó)'!C66+'8.22 sz. mell(önk.nem sorol)'!C66+'8.23 sz. mell(szabadidő)'!C66+'8.24 sz. mell(Vészhelyzet)'!C66+'8.25 sz. mell(Közterület fennt)'!C66</f>
        <v>0</v>
      </c>
      <c r="D66" s="325">
        <f>'8.1 sz. mell(múzeum)'!D66+'8.2 sz. mell(könyvtár)'!D66+'8.3 sz. mell(könyvtári áll.)'!D66+'8.4 sz. mell(védőnő)'!D66+'8.5 sz. mell (háziorv.)'!D66+'8.6 sz. mell (isk.étk)'!D66+'8.7 sz. mell(iskola)'!D66+'8.8 sz. mell(szolidarit)'!D66+'8.9 sz. mell(köztemető)'!D66+'8.10 sz. mell(önk.v.)'!D66+'8.11 sz. mell(közp.költs.)'!D66+'8.12 sz. mell(utak)'!D66+'8.13 sz. mell(közvil)'!D66+'8.14 sz. mell(város és község)'!D66+'8.15 sz. mell(fogorvos)'!D66+'8.16 sz. mell(közművelődés)'!D66+'8.17 sz. mell(szoc.tám)'!D66+'8.18 sz. mell(szünid.étk.)'!D66+'8.... sz. mell'!D66+'8.19 sz. mell(önk.jogalk)'!D66+'8.20 sz. mell(tám.fin)'!D66+'8.21 sz. mell(államadó)'!D66+'8.22 sz. mell(önk.nem sorol)'!D66+'8.23 sz. mell(szabadidő)'!D66+'8.24 sz. mell(Vészhelyzet)'!D66+'8.25 sz. mell(Közterület fennt)'!D66</f>
        <v>0</v>
      </c>
      <c r="E66" s="325">
        <f>'8.1 sz. mell(múzeum)'!E66+'8.2 sz. mell(könyvtár)'!E66+'8.3 sz. mell(könyvtári áll.)'!E66+'8.4 sz. mell(védőnő)'!E66+'8.5 sz. mell (háziorv.)'!E66+'8.6 sz. mell (isk.étk)'!E66+'8.7 sz. mell(iskola)'!E66+'8.8 sz. mell(szolidarit)'!E66+'8.9 sz. mell(köztemető)'!E66+'8.10 sz. mell(önk.v.)'!E66+'8.11 sz. mell(közp.költs.)'!E66+'8.12 sz. mell(utak)'!E66+'8.13 sz. mell(közvil)'!E66+'8.14 sz. mell(város és község)'!E66+'8.15 sz. mell(fogorvos)'!E66+'8.16 sz. mell(közművelődés)'!E66+'8.17 sz. mell(szoc.tám)'!E66+'8.18 sz. mell(szünid.étk.)'!E66+'8.... sz. mell'!E66+'8.19 sz. mell(önk.jogalk)'!E66+'8.20 sz. mell(tám.fin)'!E66+'8.21 sz. mell(államadó)'!E66+'8.22 sz. mell(önk.nem sorol)'!E66+'8.23 sz. mell(szabadidő)'!E66+'8.24 sz. mell(Vészhelyzet)'!E66+'8.25 sz. mell(Közterület fennt)'!E66</f>
        <v>0</v>
      </c>
      <c r="F66" s="243">
        <f>'8.1 sz. mell(múzeum)'!F66+'8.2 sz. mell(könyvtár)'!F66+'8.3 sz. mell(könyvtári áll.)'!F66+'8.4 sz. mell(védőnő)'!F66+'8.5 sz. mell (háziorv.)'!F66+'8.6 sz. mell (isk.étk)'!F66+'8.7 sz. mell(iskola)'!F66+'8.8 sz. mell(szolidarit)'!F66+'8.9 sz. mell(köztemető)'!F66+'8.10 sz. mell(önk.v.)'!F66+'8.11 sz. mell(közp.költs.)'!F66+'8.12 sz. mell(utak)'!F66+'8.13 sz. mell(közvil)'!F66+'8.14 sz. mell(város és község)'!F66+'8.15 sz. mell(fogorvos)'!F66+'8.16 sz. mell(közművelődés)'!F66+'8.17 sz. mell(szoc.tám)'!F66+'8.18 sz. mell(szünid.étk.)'!F66+'8.... sz. mell'!F66+'8.19 sz. mell(önk.jogalk)'!F66+'8.20 sz. mell(tám.fin)'!F66+'8.21 sz. mell(államadó)'!F66+'8.22 sz. mell(önk.nem sorol)'!F66+'8.23 sz. mell(szabadidő)'!F66+'8.24 sz. mell(Vészhelyzet)'!F66+'8.25 sz. mell(Közterület fennt)'!F66</f>
        <v>0</v>
      </c>
      <c r="G66" s="243">
        <f>'8.1 sz. mell(múzeum)'!G66+'8.2 sz. mell(könyvtár)'!G66+'8.3 sz. mell(könyvtári áll.)'!G66+'8.4 sz. mell(védőnő)'!G66+'8.5 sz. mell (háziorv.)'!G66+'8.6 sz. mell (isk.étk)'!G66+'8.7 sz. mell(iskola)'!G66+'8.8 sz. mell(szolidarit)'!G66+'8.9 sz. mell(köztemető)'!G66+'8.10 sz. mell(önk.v.)'!G66+'8.11 sz. mell(közp.költs.)'!G66+'8.12 sz. mell(utak)'!G66+'8.13 sz. mell(közvil)'!G66+'8.14 sz. mell(város és község)'!G66+'8.15 sz. mell(fogorvos)'!G66+'8.16 sz. mell(közművelődés)'!G66+'8.17 sz. mell(szoc.tám)'!G66+'8.18 sz. mell(szünid.étk.)'!G66+'8.... sz. mell'!G66+'8.19 sz. mell(önk.jogalk)'!G66+'8.20 sz. mell(tám.fin)'!G66+'8.21 sz. mell(államadó)'!G66+'8.22 sz. mell(önk.nem sorol)'!G66+'8.23 sz. mell(szabadidő)'!G66+'8.24 sz. mell(Vészhelyzet)'!G66+'8.25 sz. mell(Közterület fennt)'!G66</f>
        <v>0</v>
      </c>
    </row>
    <row r="67" spans="1:7" s="47" customFormat="1" ht="12" customHeight="1" x14ac:dyDescent="0.2">
      <c r="A67" s="206" t="s">
        <v>278</v>
      </c>
      <c r="B67" s="387" t="s">
        <v>248</v>
      </c>
      <c r="C67" s="405">
        <f>'8.1 sz. mell(múzeum)'!C67+'8.2 sz. mell(könyvtár)'!C67+'8.3 sz. mell(könyvtári áll.)'!C67+'8.4 sz. mell(védőnő)'!C67+'8.5 sz. mell (háziorv.)'!C67+'8.6 sz. mell (isk.étk)'!C67+'8.7 sz. mell(iskola)'!C67+'8.8 sz. mell(szolidarit)'!C67+'8.9 sz. mell(köztemető)'!C67+'8.10 sz. mell(önk.v.)'!C67+'8.11 sz. mell(közp.költs.)'!C67+'8.12 sz. mell(utak)'!C67+'8.13 sz. mell(közvil)'!C67+'8.14 sz. mell(város és község)'!C67+'8.15 sz. mell(fogorvos)'!C67+'8.16 sz. mell(közművelődés)'!C67+'8.17 sz. mell(szoc.tám)'!C67+'8.18 sz. mell(szünid.étk.)'!C67+'8.... sz. mell'!C67+'8.19 sz. mell(önk.jogalk)'!C67+'8.20 sz. mell(tám.fin)'!C67+'8.21 sz. mell(államadó)'!C67+'8.22 sz. mell(önk.nem sorol)'!C67+'8.23 sz. mell(szabadidő)'!C67+'8.24 sz. mell(Vészhelyzet)'!C67+'8.25 sz. mell(Közterület fennt)'!C67</f>
        <v>0</v>
      </c>
      <c r="D67" s="405">
        <f>'8.1 sz. mell(múzeum)'!D67+'8.2 sz. mell(könyvtár)'!D67+'8.3 sz. mell(könyvtári áll.)'!D67+'8.4 sz. mell(védőnő)'!D67+'8.5 sz. mell (háziorv.)'!D67+'8.6 sz. mell (isk.étk)'!D67+'8.7 sz. mell(iskola)'!D67+'8.8 sz. mell(szolidarit)'!D67+'8.9 sz. mell(köztemető)'!D67+'8.10 sz. mell(önk.v.)'!D67+'8.11 sz. mell(közp.költs.)'!D67+'8.12 sz. mell(utak)'!D67+'8.13 sz. mell(közvil)'!D67+'8.14 sz. mell(város és község)'!D67+'8.15 sz. mell(fogorvos)'!D67+'8.16 sz. mell(közművelődés)'!D67+'8.17 sz. mell(szoc.tám)'!D67+'8.18 sz. mell(szünid.étk.)'!D67+'8.... sz. mell'!D67+'8.19 sz. mell(önk.jogalk)'!D67+'8.20 sz. mell(tám.fin)'!D67+'8.21 sz. mell(államadó)'!D67+'8.22 sz. mell(önk.nem sorol)'!D67+'8.23 sz. mell(szabadidő)'!D67+'8.24 sz. mell(Vészhelyzet)'!D67+'8.25 sz. mell(Közterület fennt)'!D67</f>
        <v>0</v>
      </c>
      <c r="E67" s="590">
        <f>'8.1 sz. mell(múzeum)'!E67+'8.2 sz. mell(könyvtár)'!E67+'8.3 sz. mell(könyvtári áll.)'!E67+'8.4 sz. mell(védőnő)'!E67+'8.5 sz. mell (háziorv.)'!E67+'8.6 sz. mell (isk.étk)'!E67+'8.7 sz. mell(iskola)'!E67+'8.8 sz. mell(szolidarit)'!E67+'8.9 sz. mell(köztemető)'!E67+'8.10 sz. mell(önk.v.)'!E67+'8.11 sz. mell(közp.költs.)'!E67+'8.12 sz. mell(utak)'!E67+'8.13 sz. mell(közvil)'!E67+'8.14 sz. mell(város és község)'!E67+'8.15 sz. mell(fogorvos)'!E67+'8.16 sz. mell(közművelődés)'!E67+'8.17 sz. mell(szoc.tám)'!E67+'8.18 sz. mell(szünid.étk.)'!E67+'8.... sz. mell'!E67+'8.19 sz. mell(önk.jogalk)'!E67+'8.20 sz. mell(tám.fin)'!E67+'8.21 sz. mell(államadó)'!E67+'8.22 sz. mell(önk.nem sorol)'!E67+'8.23 sz. mell(szabadidő)'!E67+'8.24 sz. mell(Vészhelyzet)'!E67+'8.25 sz. mell(Közterület fennt)'!E67</f>
        <v>0</v>
      </c>
      <c r="F67" s="590">
        <f>'8.1 sz. mell(múzeum)'!F67+'8.2 sz. mell(könyvtár)'!F67+'8.3 sz. mell(könyvtári áll.)'!F67+'8.4 sz. mell(védőnő)'!F67+'8.5 sz. mell (háziorv.)'!F67+'8.6 sz. mell (isk.étk)'!F67+'8.7 sz. mell(iskola)'!F67+'8.8 sz. mell(szolidarit)'!F67+'8.9 sz. mell(köztemető)'!F67+'8.10 sz. mell(önk.v.)'!F67+'8.11 sz. mell(közp.költs.)'!F67+'8.12 sz. mell(utak)'!F67+'8.13 sz. mell(közvil)'!F67+'8.14 sz. mell(város és község)'!F67+'8.15 sz. mell(fogorvos)'!F67+'8.16 sz. mell(közművelődés)'!F67+'8.17 sz. mell(szoc.tám)'!F67+'8.18 sz. mell(szünid.étk.)'!F67+'8.... sz. mell'!F67+'8.19 sz. mell(önk.jogalk)'!F67+'8.20 sz. mell(tám.fin)'!F67+'8.21 sz. mell(államadó)'!F67+'8.22 sz. mell(önk.nem sorol)'!F67+'8.23 sz. mell(szabadidő)'!F67+'8.24 sz. mell(Vészhelyzet)'!F67+'8.25 sz. mell(Közterület fennt)'!F67</f>
        <v>0</v>
      </c>
      <c r="G67" s="590">
        <f>'8.1 sz. mell(múzeum)'!G67+'8.2 sz. mell(könyvtár)'!G67+'8.3 sz. mell(könyvtári áll.)'!G67+'8.4 sz. mell(védőnő)'!G67+'8.5 sz. mell (háziorv.)'!G67+'8.6 sz. mell (isk.étk)'!G67+'8.7 sz. mell(iskola)'!G67+'8.8 sz. mell(szolidarit)'!G67+'8.9 sz. mell(köztemető)'!G67+'8.10 sz. mell(önk.v.)'!G67+'8.11 sz. mell(közp.költs.)'!G67+'8.12 sz. mell(utak)'!G67+'8.13 sz. mell(közvil)'!G67+'8.14 sz. mell(város és község)'!G67+'8.15 sz. mell(fogorvos)'!G67+'8.16 sz. mell(közművelődés)'!G67+'8.17 sz. mell(szoc.tám)'!G67+'8.18 sz. mell(szünid.étk.)'!G67+'8.... sz. mell'!G67+'8.19 sz. mell(önk.jogalk)'!G67+'8.20 sz. mell(tám.fin)'!G67+'8.21 sz. mell(államadó)'!G67+'8.22 sz. mell(önk.nem sorol)'!G67+'8.23 sz. mell(szabadidő)'!G67+'8.24 sz. mell(Vészhelyzet)'!G67+'8.25 sz. mell(Közterület fennt)'!G67</f>
        <v>0</v>
      </c>
    </row>
    <row r="68" spans="1:7" s="47" customFormat="1" ht="12" customHeight="1" x14ac:dyDescent="0.2">
      <c r="A68" s="207" t="s">
        <v>287</v>
      </c>
      <c r="B68" s="388" t="s">
        <v>249</v>
      </c>
      <c r="C68" s="399">
        <f>'8.1 sz. mell(múzeum)'!C68+'8.2 sz. mell(könyvtár)'!C68+'8.3 sz. mell(könyvtári áll.)'!C68+'8.4 sz. mell(védőnő)'!C68+'8.5 sz. mell (háziorv.)'!C68+'8.6 sz. mell (isk.étk)'!C68+'8.7 sz. mell(iskola)'!C68+'8.8 sz. mell(szolidarit)'!C68+'8.9 sz. mell(köztemető)'!C68+'8.10 sz. mell(önk.v.)'!C68+'8.11 sz. mell(közp.költs.)'!C68+'8.12 sz. mell(utak)'!C68+'8.13 sz. mell(közvil)'!C68+'8.14 sz. mell(város és község)'!C68+'8.15 sz. mell(fogorvos)'!C68+'8.16 sz. mell(közművelődés)'!C68+'8.17 sz. mell(szoc.tám)'!C68+'8.18 sz. mell(szünid.étk.)'!C68+'8.... sz. mell'!C68+'8.19 sz. mell(önk.jogalk)'!C68+'8.20 sz. mell(tám.fin)'!C68+'8.21 sz. mell(államadó)'!C68+'8.22 sz. mell(önk.nem sorol)'!C68+'8.23 sz. mell(szabadidő)'!C68+'8.24 sz. mell(Vészhelyzet)'!C68+'8.25 sz. mell(Közterület fennt)'!C68</f>
        <v>0</v>
      </c>
      <c r="D68" s="399">
        <f>'8.1 sz. mell(múzeum)'!D68+'8.2 sz. mell(könyvtár)'!D68+'8.3 sz. mell(könyvtári áll.)'!D68+'8.4 sz. mell(védőnő)'!D68+'8.5 sz. mell (háziorv.)'!D68+'8.6 sz. mell (isk.étk)'!D68+'8.7 sz. mell(iskola)'!D68+'8.8 sz. mell(szolidarit)'!D68+'8.9 sz. mell(köztemető)'!D68+'8.10 sz. mell(önk.v.)'!D68+'8.11 sz. mell(közp.költs.)'!D68+'8.12 sz. mell(utak)'!D68+'8.13 sz. mell(közvil)'!D68+'8.14 sz. mell(város és község)'!D68+'8.15 sz. mell(fogorvos)'!D68+'8.16 sz. mell(közművelődés)'!D68+'8.17 sz. mell(szoc.tám)'!D68+'8.18 sz. mell(szünid.étk.)'!D68+'8.... sz. mell'!D68+'8.19 sz. mell(önk.jogalk)'!D68+'8.20 sz. mell(tám.fin)'!D68+'8.21 sz. mell(államadó)'!D68+'8.22 sz. mell(önk.nem sorol)'!D68+'8.23 sz. mell(szabadidő)'!D68+'8.24 sz. mell(Vészhelyzet)'!D68+'8.25 sz. mell(Közterület fennt)'!D68</f>
        <v>0</v>
      </c>
      <c r="E68" s="591">
        <f>'8.1 sz. mell(múzeum)'!E68+'8.2 sz. mell(könyvtár)'!E68+'8.3 sz. mell(könyvtári áll.)'!E68+'8.4 sz. mell(védőnő)'!E68+'8.5 sz. mell (háziorv.)'!E68+'8.6 sz. mell (isk.étk)'!E68+'8.7 sz. mell(iskola)'!E68+'8.8 sz. mell(szolidarit)'!E68+'8.9 sz. mell(köztemető)'!E68+'8.10 sz. mell(önk.v.)'!E68+'8.11 sz. mell(közp.költs.)'!E68+'8.12 sz. mell(utak)'!E68+'8.13 sz. mell(közvil)'!E68+'8.14 sz. mell(város és község)'!E68+'8.15 sz. mell(fogorvos)'!E68+'8.16 sz. mell(közművelődés)'!E68+'8.17 sz. mell(szoc.tám)'!E68+'8.18 sz. mell(szünid.étk.)'!E68+'8.... sz. mell'!E68+'8.19 sz. mell(önk.jogalk)'!E68+'8.20 sz. mell(tám.fin)'!E68+'8.21 sz. mell(államadó)'!E68+'8.22 sz. mell(önk.nem sorol)'!E68+'8.23 sz. mell(szabadidő)'!E68+'8.24 sz. mell(Vészhelyzet)'!E68+'8.25 sz. mell(Közterület fennt)'!E68</f>
        <v>0</v>
      </c>
      <c r="F68" s="591">
        <f>'8.1 sz. mell(múzeum)'!F68+'8.2 sz. mell(könyvtár)'!F68+'8.3 sz. mell(könyvtári áll.)'!F68+'8.4 sz. mell(védőnő)'!F68+'8.5 sz. mell (háziorv.)'!F68+'8.6 sz. mell (isk.étk)'!F68+'8.7 sz. mell(iskola)'!F68+'8.8 sz. mell(szolidarit)'!F68+'8.9 sz. mell(köztemető)'!F68+'8.10 sz. mell(önk.v.)'!F68+'8.11 sz. mell(közp.költs.)'!F68+'8.12 sz. mell(utak)'!F68+'8.13 sz. mell(közvil)'!F68+'8.14 sz. mell(város és község)'!F68+'8.15 sz. mell(fogorvos)'!F68+'8.16 sz. mell(közművelődés)'!F68+'8.17 sz. mell(szoc.tám)'!F68+'8.18 sz. mell(szünid.étk.)'!F68+'8.... sz. mell'!F68+'8.19 sz. mell(önk.jogalk)'!F68+'8.20 sz. mell(tám.fin)'!F68+'8.21 sz. mell(államadó)'!F68+'8.22 sz. mell(önk.nem sorol)'!F68+'8.23 sz. mell(szabadidő)'!F68+'8.24 sz. mell(Vészhelyzet)'!F68+'8.25 sz. mell(Közterület fennt)'!F68</f>
        <v>0</v>
      </c>
      <c r="G68" s="591">
        <f>'8.1 sz. mell(múzeum)'!G68+'8.2 sz. mell(könyvtár)'!G68+'8.3 sz. mell(könyvtári áll.)'!G68+'8.4 sz. mell(védőnő)'!G68+'8.5 sz. mell (háziorv.)'!G68+'8.6 sz. mell (isk.étk)'!G68+'8.7 sz. mell(iskola)'!G68+'8.8 sz. mell(szolidarit)'!G68+'8.9 sz. mell(köztemető)'!G68+'8.10 sz. mell(önk.v.)'!G68+'8.11 sz. mell(közp.költs.)'!G68+'8.12 sz. mell(utak)'!G68+'8.13 sz. mell(közvil)'!G68+'8.14 sz. mell(város és község)'!G68+'8.15 sz. mell(fogorvos)'!G68+'8.16 sz. mell(közművelődés)'!G68+'8.17 sz. mell(szoc.tám)'!G68+'8.18 sz. mell(szünid.étk.)'!G68+'8.... sz. mell'!G68+'8.19 sz. mell(önk.jogalk)'!G68+'8.20 sz. mell(tám.fin)'!G68+'8.21 sz. mell(államadó)'!G68+'8.22 sz. mell(önk.nem sorol)'!G68+'8.23 sz. mell(szabadidő)'!G68+'8.24 sz. mell(Vészhelyzet)'!G68+'8.25 sz. mell(Közterület fennt)'!G68</f>
        <v>0</v>
      </c>
    </row>
    <row r="69" spans="1:7" s="47" customFormat="1" ht="12" customHeight="1" thickBot="1" x14ac:dyDescent="0.25">
      <c r="A69" s="208" t="s">
        <v>288</v>
      </c>
      <c r="B69" s="447" t="s">
        <v>250</v>
      </c>
      <c r="C69" s="407">
        <f>'8.1 sz. mell(múzeum)'!C69+'8.2 sz. mell(könyvtár)'!C69+'8.3 sz. mell(könyvtári áll.)'!C69+'8.4 sz. mell(védőnő)'!C69+'8.5 sz. mell (háziorv.)'!C69+'8.6 sz. mell (isk.étk)'!C69+'8.7 sz. mell(iskola)'!C69+'8.8 sz. mell(szolidarit)'!C69+'8.9 sz. mell(köztemető)'!C69+'8.10 sz. mell(önk.v.)'!C69+'8.11 sz. mell(közp.költs.)'!C69+'8.12 sz. mell(utak)'!C69+'8.13 sz. mell(közvil)'!C69+'8.14 sz. mell(város és község)'!C69+'8.15 sz. mell(fogorvos)'!C69+'8.16 sz. mell(közművelődés)'!C69+'8.17 sz. mell(szoc.tám)'!C69+'8.18 sz. mell(szünid.étk.)'!C69+'8.... sz. mell'!C69+'8.19 sz. mell(önk.jogalk)'!C69+'8.20 sz. mell(tám.fin)'!C69+'8.21 sz. mell(államadó)'!C69+'8.22 sz. mell(önk.nem sorol)'!C69+'8.23 sz. mell(szabadidő)'!C69+'8.24 sz. mell(Vészhelyzet)'!C69+'8.25 sz. mell(Közterület fennt)'!C69</f>
        <v>0</v>
      </c>
      <c r="D69" s="407">
        <f>'8.1 sz. mell(múzeum)'!D69+'8.2 sz. mell(könyvtár)'!D69+'8.3 sz. mell(könyvtári áll.)'!D69+'8.4 sz. mell(védőnő)'!D69+'8.5 sz. mell (háziorv.)'!D69+'8.6 sz. mell (isk.étk)'!D69+'8.7 sz. mell(iskola)'!D69+'8.8 sz. mell(szolidarit)'!D69+'8.9 sz. mell(köztemető)'!D69+'8.10 sz. mell(önk.v.)'!D69+'8.11 sz. mell(közp.költs.)'!D69+'8.12 sz. mell(utak)'!D69+'8.13 sz. mell(közvil)'!D69+'8.14 sz. mell(város és község)'!D69+'8.15 sz. mell(fogorvos)'!D69+'8.16 sz. mell(közművelődés)'!D69+'8.17 sz. mell(szoc.tám)'!D69+'8.18 sz. mell(szünid.étk.)'!D69+'8.... sz. mell'!D69+'8.19 sz. mell(önk.jogalk)'!D69+'8.20 sz. mell(tám.fin)'!D69+'8.21 sz. mell(államadó)'!D69+'8.22 sz. mell(önk.nem sorol)'!D69+'8.23 sz. mell(szabadidő)'!D69+'8.24 sz. mell(Vészhelyzet)'!D69+'8.25 sz. mell(Közterület fennt)'!D69</f>
        <v>0</v>
      </c>
      <c r="E69" s="592">
        <f>'8.1 sz. mell(múzeum)'!E69+'8.2 sz. mell(könyvtár)'!E69+'8.3 sz. mell(könyvtári áll.)'!E69+'8.4 sz. mell(védőnő)'!E69+'8.5 sz. mell (háziorv.)'!E69+'8.6 sz. mell (isk.étk)'!E69+'8.7 sz. mell(iskola)'!E69+'8.8 sz. mell(szolidarit)'!E69+'8.9 sz. mell(köztemető)'!E69+'8.10 sz. mell(önk.v.)'!E69+'8.11 sz. mell(közp.költs.)'!E69+'8.12 sz. mell(utak)'!E69+'8.13 sz. mell(közvil)'!E69+'8.14 sz. mell(város és község)'!E69+'8.15 sz. mell(fogorvos)'!E69+'8.16 sz. mell(közművelődés)'!E69+'8.17 sz. mell(szoc.tám)'!E69+'8.18 sz. mell(szünid.étk.)'!E69+'8.... sz. mell'!E69+'8.19 sz. mell(önk.jogalk)'!E69+'8.20 sz. mell(tám.fin)'!E69+'8.21 sz. mell(államadó)'!E69+'8.22 sz. mell(önk.nem sorol)'!E69+'8.23 sz. mell(szabadidő)'!E69+'8.24 sz. mell(Vészhelyzet)'!E69+'8.25 sz. mell(Közterület fennt)'!E69</f>
        <v>0</v>
      </c>
      <c r="F69" s="592">
        <f>'8.1 sz. mell(múzeum)'!F69+'8.2 sz. mell(könyvtár)'!F69+'8.3 sz. mell(könyvtári áll.)'!F69+'8.4 sz. mell(védőnő)'!F69+'8.5 sz. mell (háziorv.)'!F69+'8.6 sz. mell (isk.étk)'!F69+'8.7 sz. mell(iskola)'!F69+'8.8 sz. mell(szolidarit)'!F69+'8.9 sz. mell(köztemető)'!F69+'8.10 sz. mell(önk.v.)'!F69+'8.11 sz. mell(közp.költs.)'!F69+'8.12 sz. mell(utak)'!F69+'8.13 sz. mell(közvil)'!F69+'8.14 sz. mell(város és község)'!F69+'8.15 sz. mell(fogorvos)'!F69+'8.16 sz. mell(közművelődés)'!F69+'8.17 sz. mell(szoc.tám)'!F69+'8.18 sz. mell(szünid.étk.)'!F69+'8.... sz. mell'!F69+'8.19 sz. mell(önk.jogalk)'!F69+'8.20 sz. mell(tám.fin)'!F69+'8.21 sz. mell(államadó)'!F69+'8.22 sz. mell(önk.nem sorol)'!F69+'8.23 sz. mell(szabadidő)'!F69+'8.24 sz. mell(Vészhelyzet)'!F69+'8.25 sz. mell(Közterület fennt)'!F69</f>
        <v>0</v>
      </c>
      <c r="G69" s="592">
        <f>'8.1 sz. mell(múzeum)'!G69+'8.2 sz. mell(könyvtár)'!G69+'8.3 sz. mell(könyvtári áll.)'!G69+'8.4 sz. mell(védőnő)'!G69+'8.5 sz. mell (háziorv.)'!G69+'8.6 sz. mell (isk.étk)'!G69+'8.7 sz. mell(iskola)'!G69+'8.8 sz. mell(szolidarit)'!G69+'8.9 sz. mell(köztemető)'!G69+'8.10 sz. mell(önk.v.)'!G69+'8.11 sz. mell(közp.költs.)'!G69+'8.12 sz. mell(utak)'!G69+'8.13 sz. mell(közvil)'!G69+'8.14 sz. mell(város és község)'!G69+'8.15 sz. mell(fogorvos)'!G69+'8.16 sz. mell(közművelődés)'!G69+'8.17 sz. mell(szoc.tám)'!G69+'8.18 sz. mell(szünid.étk.)'!G69+'8.... sz. mell'!G69+'8.19 sz. mell(önk.jogalk)'!G69+'8.20 sz. mell(tám.fin)'!G69+'8.21 sz. mell(államadó)'!G69+'8.22 sz. mell(önk.nem sorol)'!G69+'8.23 sz. mell(szabadidő)'!G69+'8.24 sz. mell(Vészhelyzet)'!G69+'8.25 sz. mell(Közterület fennt)'!G69</f>
        <v>0</v>
      </c>
    </row>
    <row r="70" spans="1:7" s="47" customFormat="1" ht="12" customHeight="1" thickBot="1" x14ac:dyDescent="0.2">
      <c r="A70" s="209" t="s">
        <v>251</v>
      </c>
      <c r="B70" s="324" t="s">
        <v>252</v>
      </c>
      <c r="C70" s="406">
        <f>'8.1 sz. mell(múzeum)'!C70+'8.2 sz. mell(könyvtár)'!C70+'8.3 sz. mell(könyvtári áll.)'!C70+'8.4 sz. mell(védőnő)'!C70+'8.5 sz. mell (háziorv.)'!C70+'8.6 sz. mell (isk.étk)'!C70+'8.7 sz. mell(iskola)'!C70+'8.8 sz. mell(szolidarit)'!C70+'8.9 sz. mell(köztemető)'!C70+'8.10 sz. mell(önk.v.)'!C70+'8.11 sz. mell(közp.költs.)'!C70+'8.12 sz. mell(utak)'!C70+'8.13 sz. mell(közvil)'!C70+'8.14 sz. mell(város és község)'!C70+'8.15 sz. mell(fogorvos)'!C70+'8.16 sz. mell(közművelődés)'!C70+'8.17 sz. mell(szoc.tám)'!C70+'8.18 sz. mell(szünid.étk.)'!C70+'8.... sz. mell'!C70+'8.19 sz. mell(önk.jogalk)'!C70+'8.20 sz. mell(tám.fin)'!C70+'8.21 sz. mell(államadó)'!C70+'8.22 sz. mell(önk.nem sorol)'!C70+'8.23 sz. mell(szabadidő)'!C70+'8.24 sz. mell(Vészhelyzet)'!C70+'8.25 sz. mell(Közterület fennt)'!C70</f>
        <v>0</v>
      </c>
      <c r="D70" s="406">
        <f>'8.1 sz. mell(múzeum)'!D70+'8.2 sz. mell(könyvtár)'!D70+'8.3 sz. mell(könyvtári áll.)'!D70+'8.4 sz. mell(védőnő)'!D70+'8.5 sz. mell (háziorv.)'!D70+'8.6 sz. mell (isk.étk)'!D70+'8.7 sz. mell(iskola)'!D70+'8.8 sz. mell(szolidarit)'!D70+'8.9 sz. mell(köztemető)'!D70+'8.10 sz. mell(önk.v.)'!D70+'8.11 sz. mell(közp.költs.)'!D70+'8.12 sz. mell(utak)'!D70+'8.13 sz. mell(közvil)'!D70+'8.14 sz. mell(város és község)'!D70+'8.15 sz. mell(fogorvos)'!D70+'8.16 sz. mell(közművelődés)'!D70+'8.17 sz. mell(szoc.tám)'!D70+'8.18 sz. mell(szünid.étk.)'!D70+'8.... sz. mell'!D70+'8.19 sz. mell(önk.jogalk)'!D70+'8.20 sz. mell(tám.fin)'!D70+'8.21 sz. mell(államadó)'!D70+'8.22 sz. mell(önk.nem sorol)'!D70+'8.23 sz. mell(szabadidő)'!D70+'8.24 sz. mell(Vészhelyzet)'!D70+'8.25 sz. mell(Közterület fennt)'!D70</f>
        <v>0</v>
      </c>
      <c r="E70" s="479">
        <f>'8.1 sz. mell(múzeum)'!E70+'8.2 sz. mell(könyvtár)'!E70+'8.3 sz. mell(könyvtári áll.)'!E70+'8.4 sz. mell(védőnő)'!E70+'8.5 sz. mell (háziorv.)'!E70+'8.6 sz. mell (isk.étk)'!E70+'8.7 sz. mell(iskola)'!E70+'8.8 sz. mell(szolidarit)'!E70+'8.9 sz. mell(köztemető)'!E70+'8.10 sz. mell(önk.v.)'!E70+'8.11 sz. mell(közp.költs.)'!E70+'8.12 sz. mell(utak)'!E70+'8.13 sz. mell(közvil)'!E70+'8.14 sz. mell(város és község)'!E70+'8.15 sz. mell(fogorvos)'!E70+'8.16 sz. mell(közművelődés)'!E70+'8.17 sz. mell(szoc.tám)'!E70+'8.18 sz. mell(szünid.étk.)'!E70+'8.... sz. mell'!E70+'8.19 sz. mell(önk.jogalk)'!E70+'8.20 sz. mell(tám.fin)'!E70+'8.21 sz. mell(államadó)'!E70+'8.22 sz. mell(önk.nem sorol)'!E70+'8.23 sz. mell(szabadidő)'!E70+'8.24 sz. mell(Vészhelyzet)'!E70+'8.25 sz. mell(Közterület fennt)'!E70</f>
        <v>0</v>
      </c>
      <c r="F70" s="479">
        <f>'8.1 sz. mell(múzeum)'!F70+'8.2 sz. mell(könyvtár)'!F70+'8.3 sz. mell(könyvtári áll.)'!F70+'8.4 sz. mell(védőnő)'!F70+'8.5 sz. mell (háziorv.)'!F70+'8.6 sz. mell (isk.étk)'!F70+'8.7 sz. mell(iskola)'!F70+'8.8 sz. mell(szolidarit)'!F70+'8.9 sz. mell(köztemető)'!F70+'8.10 sz. mell(önk.v.)'!F70+'8.11 sz. mell(közp.költs.)'!F70+'8.12 sz. mell(utak)'!F70+'8.13 sz. mell(közvil)'!F70+'8.14 sz. mell(város és község)'!F70+'8.15 sz. mell(fogorvos)'!F70+'8.16 sz. mell(közművelődés)'!F70+'8.17 sz. mell(szoc.tám)'!F70+'8.18 sz. mell(szünid.étk.)'!F70+'8.... sz. mell'!F70+'8.19 sz. mell(önk.jogalk)'!F70+'8.20 sz. mell(tám.fin)'!F70+'8.21 sz. mell(államadó)'!F70+'8.22 sz. mell(önk.nem sorol)'!F70+'8.23 sz. mell(szabadidő)'!F70+'8.24 sz. mell(Vészhelyzet)'!F70+'8.25 sz. mell(Közterület fennt)'!F70</f>
        <v>0</v>
      </c>
      <c r="G70" s="479">
        <f>'8.1 sz. mell(múzeum)'!G70+'8.2 sz. mell(könyvtár)'!G70+'8.3 sz. mell(könyvtári áll.)'!G70+'8.4 sz. mell(védőnő)'!G70+'8.5 sz. mell (háziorv.)'!G70+'8.6 sz. mell (isk.étk)'!G70+'8.7 sz. mell(iskola)'!G70+'8.8 sz. mell(szolidarit)'!G70+'8.9 sz. mell(köztemető)'!G70+'8.10 sz. mell(önk.v.)'!G70+'8.11 sz. mell(közp.költs.)'!G70+'8.12 sz. mell(utak)'!G70+'8.13 sz. mell(közvil)'!G70+'8.14 sz. mell(város és község)'!G70+'8.15 sz. mell(fogorvos)'!G70+'8.16 sz. mell(közművelődés)'!G70+'8.17 sz. mell(szoc.tám)'!G70+'8.18 sz. mell(szünid.étk.)'!G70+'8.... sz. mell'!G70+'8.19 sz. mell(önk.jogalk)'!G70+'8.20 sz. mell(tám.fin)'!G70+'8.21 sz. mell(államadó)'!G70+'8.22 sz. mell(önk.nem sorol)'!G70+'8.23 sz. mell(szabadidő)'!G70+'8.24 sz. mell(Vészhelyzet)'!G70+'8.25 sz. mell(Közterület fennt)'!G70</f>
        <v>0</v>
      </c>
    </row>
    <row r="71" spans="1:7" s="47" customFormat="1" ht="12" customHeight="1" x14ac:dyDescent="0.2">
      <c r="A71" s="206" t="s">
        <v>115</v>
      </c>
      <c r="B71" s="387" t="s">
        <v>253</v>
      </c>
      <c r="C71" s="405">
        <f>'8.1 sz. mell(múzeum)'!C71+'8.2 sz. mell(könyvtár)'!C71+'8.3 sz. mell(könyvtári áll.)'!C71+'8.4 sz. mell(védőnő)'!C71+'8.5 sz. mell (háziorv.)'!C71+'8.6 sz. mell (isk.étk)'!C71+'8.7 sz. mell(iskola)'!C71+'8.8 sz. mell(szolidarit)'!C71+'8.9 sz. mell(köztemető)'!C71+'8.10 sz. mell(önk.v.)'!C71+'8.11 sz. mell(közp.költs.)'!C71+'8.12 sz. mell(utak)'!C71+'8.13 sz. mell(közvil)'!C71+'8.14 sz. mell(város és község)'!C71+'8.15 sz. mell(fogorvos)'!C71+'8.16 sz. mell(közművelődés)'!C71+'8.17 sz. mell(szoc.tám)'!C71+'8.18 sz. mell(szünid.étk.)'!C71+'8.... sz. mell'!C71+'8.19 sz. mell(önk.jogalk)'!C71+'8.20 sz. mell(tám.fin)'!C71+'8.21 sz. mell(államadó)'!C71+'8.22 sz. mell(önk.nem sorol)'!C71+'8.23 sz. mell(szabadidő)'!C71+'8.24 sz. mell(Vészhelyzet)'!C71+'8.25 sz. mell(Közterület fennt)'!C71</f>
        <v>0</v>
      </c>
      <c r="D71" s="405">
        <f>'8.1 sz. mell(múzeum)'!D71+'8.2 sz. mell(könyvtár)'!D71+'8.3 sz. mell(könyvtári áll.)'!D71+'8.4 sz. mell(védőnő)'!D71+'8.5 sz. mell (háziorv.)'!D71+'8.6 sz. mell (isk.étk)'!D71+'8.7 sz. mell(iskola)'!D71+'8.8 sz. mell(szolidarit)'!D71+'8.9 sz. mell(köztemető)'!D71+'8.10 sz. mell(önk.v.)'!D71+'8.11 sz. mell(közp.költs.)'!D71+'8.12 sz. mell(utak)'!D71+'8.13 sz. mell(közvil)'!D71+'8.14 sz. mell(város és község)'!D71+'8.15 sz. mell(fogorvos)'!D71+'8.16 sz. mell(közművelődés)'!D71+'8.17 sz. mell(szoc.tám)'!D71+'8.18 sz. mell(szünid.étk.)'!D71+'8.... sz. mell'!D71+'8.19 sz. mell(önk.jogalk)'!D71+'8.20 sz. mell(tám.fin)'!D71+'8.21 sz. mell(államadó)'!D71+'8.22 sz. mell(önk.nem sorol)'!D71+'8.23 sz. mell(szabadidő)'!D71+'8.24 sz. mell(Vészhelyzet)'!D71+'8.25 sz. mell(Közterület fennt)'!D71</f>
        <v>0</v>
      </c>
      <c r="E71" s="590">
        <f>'8.1 sz. mell(múzeum)'!E71+'8.2 sz. mell(könyvtár)'!E71+'8.3 sz. mell(könyvtári áll.)'!E71+'8.4 sz. mell(védőnő)'!E71+'8.5 sz. mell (háziorv.)'!E71+'8.6 sz. mell (isk.étk)'!E71+'8.7 sz. mell(iskola)'!E71+'8.8 sz. mell(szolidarit)'!E71+'8.9 sz. mell(köztemető)'!E71+'8.10 sz. mell(önk.v.)'!E71+'8.11 sz. mell(közp.költs.)'!E71+'8.12 sz. mell(utak)'!E71+'8.13 sz. mell(közvil)'!E71+'8.14 sz. mell(város és község)'!E71+'8.15 sz. mell(fogorvos)'!E71+'8.16 sz. mell(közművelődés)'!E71+'8.17 sz. mell(szoc.tám)'!E71+'8.18 sz. mell(szünid.étk.)'!E71+'8.... sz. mell'!E71+'8.19 sz. mell(önk.jogalk)'!E71+'8.20 sz. mell(tám.fin)'!E71+'8.21 sz. mell(államadó)'!E71+'8.22 sz. mell(önk.nem sorol)'!E71+'8.23 sz. mell(szabadidő)'!E71+'8.24 sz. mell(Vészhelyzet)'!E71+'8.25 sz. mell(Közterület fennt)'!E71</f>
        <v>0</v>
      </c>
      <c r="F71" s="590">
        <f>'8.1 sz. mell(múzeum)'!F71+'8.2 sz. mell(könyvtár)'!F71+'8.3 sz. mell(könyvtári áll.)'!F71+'8.4 sz. mell(védőnő)'!F71+'8.5 sz. mell (háziorv.)'!F71+'8.6 sz. mell (isk.étk)'!F71+'8.7 sz. mell(iskola)'!F71+'8.8 sz. mell(szolidarit)'!F71+'8.9 sz. mell(köztemető)'!F71+'8.10 sz. mell(önk.v.)'!F71+'8.11 sz. mell(közp.költs.)'!F71+'8.12 sz. mell(utak)'!F71+'8.13 sz. mell(közvil)'!F71+'8.14 sz. mell(város és község)'!F71+'8.15 sz. mell(fogorvos)'!F71+'8.16 sz. mell(közművelődés)'!F71+'8.17 sz. mell(szoc.tám)'!F71+'8.18 sz. mell(szünid.étk.)'!F71+'8.... sz. mell'!F71+'8.19 sz. mell(önk.jogalk)'!F71+'8.20 sz. mell(tám.fin)'!F71+'8.21 sz. mell(államadó)'!F71+'8.22 sz. mell(önk.nem sorol)'!F71+'8.23 sz. mell(szabadidő)'!F71+'8.24 sz. mell(Vészhelyzet)'!F71+'8.25 sz. mell(Közterület fennt)'!F71</f>
        <v>0</v>
      </c>
      <c r="G71" s="590">
        <f>'8.1 sz. mell(múzeum)'!G71+'8.2 sz. mell(könyvtár)'!G71+'8.3 sz. mell(könyvtári áll.)'!G71+'8.4 sz. mell(védőnő)'!G71+'8.5 sz. mell (háziorv.)'!G71+'8.6 sz. mell (isk.étk)'!G71+'8.7 sz. mell(iskola)'!G71+'8.8 sz. mell(szolidarit)'!G71+'8.9 sz. mell(köztemető)'!G71+'8.10 sz. mell(önk.v.)'!G71+'8.11 sz. mell(közp.költs.)'!G71+'8.12 sz. mell(utak)'!G71+'8.13 sz. mell(közvil)'!G71+'8.14 sz. mell(város és község)'!G71+'8.15 sz. mell(fogorvos)'!G71+'8.16 sz. mell(közművelődés)'!G71+'8.17 sz. mell(szoc.tám)'!G71+'8.18 sz. mell(szünid.étk.)'!G71+'8.... sz. mell'!G71+'8.19 sz. mell(önk.jogalk)'!G71+'8.20 sz. mell(tám.fin)'!G71+'8.21 sz. mell(államadó)'!G71+'8.22 sz. mell(önk.nem sorol)'!G71+'8.23 sz. mell(szabadidő)'!G71+'8.24 sz. mell(Vészhelyzet)'!G71+'8.25 sz. mell(Közterület fennt)'!G71</f>
        <v>0</v>
      </c>
    </row>
    <row r="72" spans="1:7" s="47" customFormat="1" ht="12" customHeight="1" x14ac:dyDescent="0.2">
      <c r="A72" s="207" t="s">
        <v>116</v>
      </c>
      <c r="B72" s="388" t="s">
        <v>254</v>
      </c>
      <c r="C72" s="399">
        <f>'8.1 sz. mell(múzeum)'!C72+'8.2 sz. mell(könyvtár)'!C72+'8.3 sz. mell(könyvtári áll.)'!C72+'8.4 sz. mell(védőnő)'!C72+'8.5 sz. mell (háziorv.)'!C72+'8.6 sz. mell (isk.étk)'!C72+'8.7 sz. mell(iskola)'!C72+'8.8 sz. mell(szolidarit)'!C72+'8.9 sz. mell(köztemető)'!C72+'8.10 sz. mell(önk.v.)'!C72+'8.11 sz. mell(közp.költs.)'!C72+'8.12 sz. mell(utak)'!C72+'8.13 sz. mell(közvil)'!C72+'8.14 sz. mell(város és község)'!C72+'8.15 sz. mell(fogorvos)'!C72+'8.16 sz. mell(közművelődés)'!C72+'8.17 sz. mell(szoc.tám)'!C72+'8.18 sz. mell(szünid.étk.)'!C72+'8.... sz. mell'!C72+'8.19 sz. mell(önk.jogalk)'!C72+'8.20 sz. mell(tám.fin)'!C72+'8.21 sz. mell(államadó)'!C72+'8.22 sz. mell(önk.nem sorol)'!C72+'8.23 sz. mell(szabadidő)'!C72+'8.24 sz. mell(Vészhelyzet)'!C72+'8.25 sz. mell(Közterület fennt)'!C72</f>
        <v>0</v>
      </c>
      <c r="D72" s="399">
        <f>'8.1 sz. mell(múzeum)'!D72+'8.2 sz. mell(könyvtár)'!D72+'8.3 sz. mell(könyvtári áll.)'!D72+'8.4 sz. mell(védőnő)'!D72+'8.5 sz. mell (háziorv.)'!D72+'8.6 sz. mell (isk.étk)'!D72+'8.7 sz. mell(iskola)'!D72+'8.8 sz. mell(szolidarit)'!D72+'8.9 sz. mell(köztemető)'!D72+'8.10 sz. mell(önk.v.)'!D72+'8.11 sz. mell(közp.költs.)'!D72+'8.12 sz. mell(utak)'!D72+'8.13 sz. mell(közvil)'!D72+'8.14 sz. mell(város és község)'!D72+'8.15 sz. mell(fogorvos)'!D72+'8.16 sz. mell(közművelődés)'!D72+'8.17 sz. mell(szoc.tám)'!D72+'8.18 sz. mell(szünid.étk.)'!D72+'8.... sz. mell'!D72+'8.19 sz. mell(önk.jogalk)'!D72+'8.20 sz. mell(tám.fin)'!D72+'8.21 sz. mell(államadó)'!D72+'8.22 sz. mell(önk.nem sorol)'!D72+'8.23 sz. mell(szabadidő)'!D72+'8.24 sz. mell(Vészhelyzet)'!D72+'8.25 sz. mell(Közterület fennt)'!D72</f>
        <v>0</v>
      </c>
      <c r="E72" s="591">
        <f>'8.1 sz. mell(múzeum)'!E72+'8.2 sz. mell(könyvtár)'!E72+'8.3 sz. mell(könyvtári áll.)'!E72+'8.4 sz. mell(védőnő)'!E72+'8.5 sz. mell (háziorv.)'!E72+'8.6 sz. mell (isk.étk)'!E72+'8.7 sz. mell(iskola)'!E72+'8.8 sz. mell(szolidarit)'!E72+'8.9 sz. mell(köztemető)'!E72+'8.10 sz. mell(önk.v.)'!E72+'8.11 sz. mell(közp.költs.)'!E72+'8.12 sz. mell(utak)'!E72+'8.13 sz. mell(közvil)'!E72+'8.14 sz. mell(város és község)'!E72+'8.15 sz. mell(fogorvos)'!E72+'8.16 sz. mell(közművelődés)'!E72+'8.17 sz. mell(szoc.tám)'!E72+'8.18 sz. mell(szünid.étk.)'!E72+'8.... sz. mell'!E72+'8.19 sz. mell(önk.jogalk)'!E72+'8.20 sz. mell(tám.fin)'!E72+'8.21 sz. mell(államadó)'!E72+'8.22 sz. mell(önk.nem sorol)'!E72+'8.23 sz. mell(szabadidő)'!E72+'8.24 sz. mell(Vészhelyzet)'!E72+'8.25 sz. mell(Közterület fennt)'!E72</f>
        <v>0</v>
      </c>
      <c r="F72" s="591">
        <f>'8.1 sz. mell(múzeum)'!F72+'8.2 sz. mell(könyvtár)'!F72+'8.3 sz. mell(könyvtári áll.)'!F72+'8.4 sz. mell(védőnő)'!F72+'8.5 sz. mell (háziorv.)'!F72+'8.6 sz. mell (isk.étk)'!F72+'8.7 sz. mell(iskola)'!F72+'8.8 sz. mell(szolidarit)'!F72+'8.9 sz. mell(köztemető)'!F72+'8.10 sz. mell(önk.v.)'!F72+'8.11 sz. mell(közp.költs.)'!F72+'8.12 sz. mell(utak)'!F72+'8.13 sz. mell(közvil)'!F72+'8.14 sz. mell(város és község)'!F72+'8.15 sz. mell(fogorvos)'!F72+'8.16 sz. mell(közművelődés)'!F72+'8.17 sz. mell(szoc.tám)'!F72+'8.18 sz. mell(szünid.étk.)'!F72+'8.... sz. mell'!F72+'8.19 sz. mell(önk.jogalk)'!F72+'8.20 sz. mell(tám.fin)'!F72+'8.21 sz. mell(államadó)'!F72+'8.22 sz. mell(önk.nem sorol)'!F72+'8.23 sz. mell(szabadidő)'!F72+'8.24 sz. mell(Vészhelyzet)'!F72+'8.25 sz. mell(Közterület fennt)'!F72</f>
        <v>0</v>
      </c>
      <c r="G72" s="591">
        <f>'8.1 sz. mell(múzeum)'!G72+'8.2 sz. mell(könyvtár)'!G72+'8.3 sz. mell(könyvtári áll.)'!G72+'8.4 sz. mell(védőnő)'!G72+'8.5 sz. mell (háziorv.)'!G72+'8.6 sz. mell (isk.étk)'!G72+'8.7 sz. mell(iskola)'!G72+'8.8 sz. mell(szolidarit)'!G72+'8.9 sz. mell(köztemető)'!G72+'8.10 sz. mell(önk.v.)'!G72+'8.11 sz. mell(közp.költs.)'!G72+'8.12 sz. mell(utak)'!G72+'8.13 sz. mell(közvil)'!G72+'8.14 sz. mell(város és község)'!G72+'8.15 sz. mell(fogorvos)'!G72+'8.16 sz. mell(közművelődés)'!G72+'8.17 sz. mell(szoc.tám)'!G72+'8.18 sz. mell(szünid.étk.)'!G72+'8.... sz. mell'!G72+'8.19 sz. mell(önk.jogalk)'!G72+'8.20 sz. mell(tám.fin)'!G72+'8.21 sz. mell(államadó)'!G72+'8.22 sz. mell(önk.nem sorol)'!G72+'8.23 sz. mell(szabadidő)'!G72+'8.24 sz. mell(Vészhelyzet)'!G72+'8.25 sz. mell(Közterület fennt)'!G72</f>
        <v>0</v>
      </c>
    </row>
    <row r="73" spans="1:7" s="47" customFormat="1" ht="12" customHeight="1" x14ac:dyDescent="0.2">
      <c r="A73" s="207" t="s">
        <v>279</v>
      </c>
      <c r="B73" s="388" t="s">
        <v>255</v>
      </c>
      <c r="C73" s="399">
        <f>'8.1 sz. mell(múzeum)'!C73+'8.2 sz. mell(könyvtár)'!C73+'8.3 sz. mell(könyvtári áll.)'!C73+'8.4 sz. mell(védőnő)'!C73+'8.5 sz. mell (háziorv.)'!C73+'8.6 sz. mell (isk.étk)'!C73+'8.7 sz. mell(iskola)'!C73+'8.8 sz. mell(szolidarit)'!C73+'8.9 sz. mell(köztemető)'!C73+'8.10 sz. mell(önk.v.)'!C73+'8.11 sz. mell(közp.költs.)'!C73+'8.12 sz. mell(utak)'!C73+'8.13 sz. mell(közvil)'!C73+'8.14 sz. mell(város és község)'!C73+'8.15 sz. mell(fogorvos)'!C73+'8.16 sz. mell(közművelődés)'!C73+'8.17 sz. mell(szoc.tám)'!C73+'8.18 sz. mell(szünid.étk.)'!C73+'8.... sz. mell'!C73+'8.19 sz. mell(önk.jogalk)'!C73+'8.20 sz. mell(tám.fin)'!C73+'8.21 sz. mell(államadó)'!C73+'8.22 sz. mell(önk.nem sorol)'!C73+'8.23 sz. mell(szabadidő)'!C73+'8.24 sz. mell(Vészhelyzet)'!C73+'8.25 sz. mell(Közterület fennt)'!C73</f>
        <v>0</v>
      </c>
      <c r="D73" s="399">
        <f>'8.1 sz. mell(múzeum)'!D73+'8.2 sz. mell(könyvtár)'!D73+'8.3 sz. mell(könyvtári áll.)'!D73+'8.4 sz. mell(védőnő)'!D73+'8.5 sz. mell (háziorv.)'!D73+'8.6 sz. mell (isk.étk)'!D73+'8.7 sz. mell(iskola)'!D73+'8.8 sz. mell(szolidarit)'!D73+'8.9 sz. mell(köztemető)'!D73+'8.10 sz. mell(önk.v.)'!D73+'8.11 sz. mell(közp.költs.)'!D73+'8.12 sz. mell(utak)'!D73+'8.13 sz. mell(közvil)'!D73+'8.14 sz. mell(város és község)'!D73+'8.15 sz. mell(fogorvos)'!D73+'8.16 sz. mell(közművelődés)'!D73+'8.17 sz. mell(szoc.tám)'!D73+'8.18 sz. mell(szünid.étk.)'!D73+'8.... sz. mell'!D73+'8.19 sz. mell(önk.jogalk)'!D73+'8.20 sz. mell(tám.fin)'!D73+'8.21 sz. mell(államadó)'!D73+'8.22 sz. mell(önk.nem sorol)'!D73+'8.23 sz. mell(szabadidő)'!D73+'8.24 sz. mell(Vészhelyzet)'!D73+'8.25 sz. mell(Közterület fennt)'!D73</f>
        <v>0</v>
      </c>
      <c r="E73" s="591">
        <f>'8.1 sz. mell(múzeum)'!E73+'8.2 sz. mell(könyvtár)'!E73+'8.3 sz. mell(könyvtári áll.)'!E73+'8.4 sz. mell(védőnő)'!E73+'8.5 sz. mell (háziorv.)'!E73+'8.6 sz. mell (isk.étk)'!E73+'8.7 sz. mell(iskola)'!E73+'8.8 sz. mell(szolidarit)'!E73+'8.9 sz. mell(köztemető)'!E73+'8.10 sz. mell(önk.v.)'!E73+'8.11 sz. mell(közp.költs.)'!E73+'8.12 sz. mell(utak)'!E73+'8.13 sz. mell(közvil)'!E73+'8.14 sz. mell(város és község)'!E73+'8.15 sz. mell(fogorvos)'!E73+'8.16 sz. mell(közművelődés)'!E73+'8.17 sz. mell(szoc.tám)'!E73+'8.18 sz. mell(szünid.étk.)'!E73+'8.... sz. mell'!E73+'8.19 sz. mell(önk.jogalk)'!E73+'8.20 sz. mell(tám.fin)'!E73+'8.21 sz. mell(államadó)'!E73+'8.22 sz. mell(önk.nem sorol)'!E73+'8.23 sz. mell(szabadidő)'!E73+'8.24 sz. mell(Vészhelyzet)'!E73+'8.25 sz. mell(Közterület fennt)'!E73</f>
        <v>0</v>
      </c>
      <c r="F73" s="591">
        <f>'8.1 sz. mell(múzeum)'!F73+'8.2 sz. mell(könyvtár)'!F73+'8.3 sz. mell(könyvtári áll.)'!F73+'8.4 sz. mell(védőnő)'!F73+'8.5 sz. mell (háziorv.)'!F73+'8.6 sz. mell (isk.étk)'!F73+'8.7 sz. mell(iskola)'!F73+'8.8 sz. mell(szolidarit)'!F73+'8.9 sz. mell(köztemető)'!F73+'8.10 sz. mell(önk.v.)'!F73+'8.11 sz. mell(közp.költs.)'!F73+'8.12 sz. mell(utak)'!F73+'8.13 sz. mell(közvil)'!F73+'8.14 sz. mell(város és község)'!F73+'8.15 sz. mell(fogorvos)'!F73+'8.16 sz. mell(közművelődés)'!F73+'8.17 sz. mell(szoc.tám)'!F73+'8.18 sz. mell(szünid.étk.)'!F73+'8.... sz. mell'!F73+'8.19 sz. mell(önk.jogalk)'!F73+'8.20 sz. mell(tám.fin)'!F73+'8.21 sz. mell(államadó)'!F73+'8.22 sz. mell(önk.nem sorol)'!F73+'8.23 sz. mell(szabadidő)'!F73+'8.24 sz. mell(Vészhelyzet)'!F73+'8.25 sz. mell(Közterület fennt)'!F73</f>
        <v>0</v>
      </c>
      <c r="G73" s="591">
        <f>'8.1 sz. mell(múzeum)'!G73+'8.2 sz. mell(könyvtár)'!G73+'8.3 sz. mell(könyvtári áll.)'!G73+'8.4 sz. mell(védőnő)'!G73+'8.5 sz. mell (háziorv.)'!G73+'8.6 sz. mell (isk.étk)'!G73+'8.7 sz. mell(iskola)'!G73+'8.8 sz. mell(szolidarit)'!G73+'8.9 sz. mell(köztemető)'!G73+'8.10 sz. mell(önk.v.)'!G73+'8.11 sz. mell(közp.költs.)'!G73+'8.12 sz. mell(utak)'!G73+'8.13 sz. mell(közvil)'!G73+'8.14 sz. mell(város és község)'!G73+'8.15 sz. mell(fogorvos)'!G73+'8.16 sz. mell(közművelődés)'!G73+'8.17 sz. mell(szoc.tám)'!G73+'8.18 sz. mell(szünid.étk.)'!G73+'8.... sz. mell'!G73+'8.19 sz. mell(önk.jogalk)'!G73+'8.20 sz. mell(tám.fin)'!G73+'8.21 sz. mell(államadó)'!G73+'8.22 sz. mell(önk.nem sorol)'!G73+'8.23 sz. mell(szabadidő)'!G73+'8.24 sz. mell(Vészhelyzet)'!G73+'8.25 sz. mell(Közterület fennt)'!G73</f>
        <v>0</v>
      </c>
    </row>
    <row r="74" spans="1:7" s="47" customFormat="1" ht="12" customHeight="1" thickBot="1" x14ac:dyDescent="0.25">
      <c r="A74" s="208" t="s">
        <v>280</v>
      </c>
      <c r="B74" s="391" t="s">
        <v>256</v>
      </c>
      <c r="C74" s="407">
        <f>'8.1 sz. mell(múzeum)'!C74+'8.2 sz. mell(könyvtár)'!C74+'8.3 sz. mell(könyvtári áll.)'!C74+'8.4 sz. mell(védőnő)'!C74+'8.5 sz. mell (háziorv.)'!C74+'8.6 sz. mell (isk.étk)'!C74+'8.7 sz. mell(iskola)'!C74+'8.8 sz. mell(szolidarit)'!C74+'8.9 sz. mell(köztemető)'!C74+'8.10 sz. mell(önk.v.)'!C74+'8.11 sz. mell(közp.költs.)'!C74+'8.12 sz. mell(utak)'!C74+'8.13 sz. mell(közvil)'!C74+'8.14 sz. mell(város és község)'!C74+'8.15 sz. mell(fogorvos)'!C74+'8.16 sz. mell(közművelődés)'!C74+'8.17 sz. mell(szoc.tám)'!C74+'8.18 sz. mell(szünid.étk.)'!C74+'8.... sz. mell'!C74+'8.19 sz. mell(önk.jogalk)'!C74+'8.20 sz. mell(tám.fin)'!C74+'8.21 sz. mell(államadó)'!C74+'8.22 sz. mell(önk.nem sorol)'!C74+'8.23 sz. mell(szabadidő)'!C74+'8.24 sz. mell(Vészhelyzet)'!C74+'8.25 sz. mell(Közterület fennt)'!C74</f>
        <v>0</v>
      </c>
      <c r="D74" s="407">
        <f>'8.1 sz. mell(múzeum)'!D74+'8.2 sz. mell(könyvtár)'!D74+'8.3 sz. mell(könyvtári áll.)'!D74+'8.4 sz. mell(védőnő)'!D74+'8.5 sz. mell (háziorv.)'!D74+'8.6 sz. mell (isk.étk)'!D74+'8.7 sz. mell(iskola)'!D74+'8.8 sz. mell(szolidarit)'!D74+'8.9 sz. mell(köztemető)'!D74+'8.10 sz. mell(önk.v.)'!D74+'8.11 sz. mell(közp.költs.)'!D74+'8.12 sz. mell(utak)'!D74+'8.13 sz. mell(közvil)'!D74+'8.14 sz. mell(város és község)'!D74+'8.15 sz. mell(fogorvos)'!D74+'8.16 sz. mell(közművelődés)'!D74+'8.17 sz. mell(szoc.tám)'!D74+'8.18 sz. mell(szünid.étk.)'!D74+'8.... sz. mell'!D74+'8.19 sz. mell(önk.jogalk)'!D74+'8.20 sz. mell(tám.fin)'!D74+'8.21 sz. mell(államadó)'!D74+'8.22 sz. mell(önk.nem sorol)'!D74+'8.23 sz. mell(szabadidő)'!D74+'8.24 sz. mell(Vészhelyzet)'!D74+'8.25 sz. mell(Közterület fennt)'!D74</f>
        <v>0</v>
      </c>
      <c r="E74" s="592">
        <f>'8.1 sz. mell(múzeum)'!E74+'8.2 sz. mell(könyvtár)'!E74+'8.3 sz. mell(könyvtári áll.)'!E74+'8.4 sz. mell(védőnő)'!E74+'8.5 sz. mell (háziorv.)'!E74+'8.6 sz. mell (isk.étk)'!E74+'8.7 sz. mell(iskola)'!E74+'8.8 sz. mell(szolidarit)'!E74+'8.9 sz. mell(köztemető)'!E74+'8.10 sz. mell(önk.v.)'!E74+'8.11 sz. mell(közp.költs.)'!E74+'8.12 sz. mell(utak)'!E74+'8.13 sz. mell(közvil)'!E74+'8.14 sz. mell(város és község)'!E74+'8.15 sz. mell(fogorvos)'!E74+'8.16 sz. mell(közművelődés)'!E74+'8.17 sz. mell(szoc.tám)'!E74+'8.18 sz. mell(szünid.étk.)'!E74+'8.... sz. mell'!E74+'8.19 sz. mell(önk.jogalk)'!E74+'8.20 sz. mell(tám.fin)'!E74+'8.21 sz. mell(államadó)'!E74+'8.22 sz. mell(önk.nem sorol)'!E74+'8.23 sz. mell(szabadidő)'!E74+'8.24 sz. mell(Vészhelyzet)'!E74+'8.25 sz. mell(Közterület fennt)'!E74</f>
        <v>0</v>
      </c>
      <c r="F74" s="592">
        <f>'8.1 sz. mell(múzeum)'!F74+'8.2 sz. mell(könyvtár)'!F74+'8.3 sz. mell(könyvtári áll.)'!F74+'8.4 sz. mell(védőnő)'!F74+'8.5 sz. mell (háziorv.)'!F74+'8.6 sz. mell (isk.étk)'!F74+'8.7 sz. mell(iskola)'!F74+'8.8 sz. mell(szolidarit)'!F74+'8.9 sz. mell(köztemető)'!F74+'8.10 sz. mell(önk.v.)'!F74+'8.11 sz. mell(közp.költs.)'!F74+'8.12 sz. mell(utak)'!F74+'8.13 sz. mell(közvil)'!F74+'8.14 sz. mell(város és község)'!F74+'8.15 sz. mell(fogorvos)'!F74+'8.16 sz. mell(közművelődés)'!F74+'8.17 sz. mell(szoc.tám)'!F74+'8.18 sz. mell(szünid.étk.)'!F74+'8.... sz. mell'!F74+'8.19 sz. mell(önk.jogalk)'!F74+'8.20 sz. mell(tám.fin)'!F74+'8.21 sz. mell(államadó)'!F74+'8.22 sz. mell(önk.nem sorol)'!F74+'8.23 sz. mell(szabadidő)'!F74+'8.24 sz. mell(Vészhelyzet)'!F74+'8.25 sz. mell(Közterület fennt)'!F74</f>
        <v>0</v>
      </c>
      <c r="G74" s="592">
        <f>'8.1 sz. mell(múzeum)'!G74+'8.2 sz. mell(könyvtár)'!G74+'8.3 sz. mell(könyvtári áll.)'!G74+'8.4 sz. mell(védőnő)'!G74+'8.5 sz. mell (háziorv.)'!G74+'8.6 sz. mell (isk.étk)'!G74+'8.7 sz. mell(iskola)'!G74+'8.8 sz. mell(szolidarit)'!G74+'8.9 sz. mell(köztemető)'!G74+'8.10 sz. mell(önk.v.)'!G74+'8.11 sz. mell(közp.költs.)'!G74+'8.12 sz. mell(utak)'!G74+'8.13 sz. mell(közvil)'!G74+'8.14 sz. mell(város és község)'!G74+'8.15 sz. mell(fogorvos)'!G74+'8.16 sz. mell(közművelődés)'!G74+'8.17 sz. mell(szoc.tám)'!G74+'8.18 sz. mell(szünid.étk.)'!G74+'8.... sz. mell'!G74+'8.19 sz. mell(önk.jogalk)'!G74+'8.20 sz. mell(tám.fin)'!G74+'8.21 sz. mell(államadó)'!G74+'8.22 sz. mell(önk.nem sorol)'!G74+'8.23 sz. mell(szabadidő)'!G74+'8.24 sz. mell(Vészhelyzet)'!G74+'8.25 sz. mell(Közterület fennt)'!G74</f>
        <v>0</v>
      </c>
    </row>
    <row r="75" spans="1:7" s="47" customFormat="1" ht="12" customHeight="1" thickBot="1" x14ac:dyDescent="0.2">
      <c r="A75" s="209" t="s">
        <v>257</v>
      </c>
      <c r="B75" s="324" t="s">
        <v>258</v>
      </c>
      <c r="C75" s="406">
        <f>'8.1 sz. mell(múzeum)'!C75+'8.2 sz. mell(könyvtár)'!C75+'8.3 sz. mell(könyvtári áll.)'!C75+'8.4 sz. mell(védőnő)'!C75+'8.5 sz. mell (háziorv.)'!C75+'8.6 sz. mell (isk.étk)'!C75+'8.7 sz. mell(iskola)'!C75+'8.8 sz. mell(szolidarit)'!C75+'8.9 sz. mell(köztemető)'!C75+'8.10 sz. mell(önk.v.)'!C75+'8.11 sz. mell(közp.költs.)'!C75+'8.12 sz. mell(utak)'!C75+'8.13 sz. mell(közvil)'!C75+'8.14 sz. mell(város és község)'!C75+'8.15 sz. mell(fogorvos)'!C75+'8.16 sz. mell(közművelődés)'!C75+'8.17 sz. mell(szoc.tám)'!C75+'8.18 sz. mell(szünid.étk.)'!C75+'8.... sz. mell'!C75+'8.19 sz. mell(önk.jogalk)'!C75+'8.20 sz. mell(tám.fin)'!C75+'8.21 sz. mell(államadó)'!C75+'8.22 sz. mell(önk.nem sorol)'!C75+'8.23 sz. mell(szabadidő)'!C75+'8.24 sz. mell(Vészhelyzet)'!C75+'8.25 sz. mell(Közterület fennt)'!C75</f>
        <v>575688367</v>
      </c>
      <c r="D75" s="406">
        <f>'8.1 sz. mell(múzeum)'!D75+'8.2 sz. mell(könyvtár)'!D75+'8.3 sz. mell(könyvtári áll.)'!D75+'8.4 sz. mell(védőnő)'!D75+'8.5 sz. mell (háziorv.)'!D75+'8.6 sz. mell (isk.étk)'!D75+'8.7 sz. mell(iskola)'!D75+'8.8 sz. mell(szolidarit)'!D75+'8.9 sz. mell(köztemető)'!D75+'8.10 sz. mell(önk.v.)'!D75+'8.11 sz. mell(közp.költs.)'!D75+'8.12 sz. mell(utak)'!D75+'8.13 sz. mell(közvil)'!D75+'8.14 sz. mell(város és község)'!D75+'8.15 sz. mell(fogorvos)'!D75+'8.16 sz. mell(közművelődés)'!D75+'8.17 sz. mell(szoc.tám)'!D75+'8.18 sz. mell(szünid.étk.)'!D75+'8.... sz. mell'!D75+'8.19 sz. mell(önk.jogalk)'!D75+'8.20 sz. mell(tám.fin)'!D75+'8.21 sz. mell(államadó)'!D75+'8.22 sz. mell(önk.nem sorol)'!D75+'8.23 sz. mell(szabadidő)'!D75+'8.24 sz. mell(Vészhelyzet)'!D75+'8.25 sz. mell(Közterület fennt)'!D75</f>
        <v>575688367</v>
      </c>
      <c r="E75" s="479">
        <f>'8.1 sz. mell(múzeum)'!E75+'8.2 sz. mell(könyvtár)'!E75+'8.3 sz. mell(könyvtári áll.)'!E75+'8.4 sz. mell(védőnő)'!E75+'8.5 sz. mell (háziorv.)'!E75+'8.6 sz. mell (isk.étk)'!E75+'8.7 sz. mell(iskola)'!E75+'8.8 sz. mell(szolidarit)'!E75+'8.9 sz. mell(köztemető)'!E75+'8.10 sz. mell(önk.v.)'!E75+'8.11 sz. mell(közp.költs.)'!E75+'8.12 sz. mell(utak)'!E75+'8.13 sz. mell(közvil)'!E75+'8.14 sz. mell(város és község)'!E75+'8.15 sz. mell(fogorvos)'!E75+'8.16 sz. mell(közművelődés)'!E75+'8.17 sz. mell(szoc.tám)'!E75+'8.18 sz. mell(szünid.étk.)'!E75+'8.... sz. mell'!E75+'8.19 sz. mell(önk.jogalk)'!E75+'8.20 sz. mell(tám.fin)'!E75+'8.21 sz. mell(államadó)'!E75+'8.22 sz. mell(önk.nem sorol)'!E75+'8.23 sz. mell(szabadidő)'!E75+'8.24 sz. mell(Vészhelyzet)'!E75+'8.25 sz. mell(Közterület fennt)'!E75</f>
        <v>575688367</v>
      </c>
      <c r="F75" s="479">
        <f>'8.1 sz. mell(múzeum)'!F75+'8.2 sz. mell(könyvtár)'!F75+'8.3 sz. mell(könyvtári áll.)'!F75+'8.4 sz. mell(védőnő)'!F75+'8.5 sz. mell (háziorv.)'!F75+'8.6 sz. mell (isk.étk)'!F75+'8.7 sz. mell(iskola)'!F75+'8.8 sz. mell(szolidarit)'!F75+'8.9 sz. mell(köztemető)'!F75+'8.10 sz. mell(önk.v.)'!F75+'8.11 sz. mell(közp.költs.)'!F75+'8.12 sz. mell(utak)'!F75+'8.13 sz. mell(közvil)'!F75+'8.14 sz. mell(város és község)'!F75+'8.15 sz. mell(fogorvos)'!F75+'8.16 sz. mell(közművelődés)'!F75+'8.17 sz. mell(szoc.tám)'!F75+'8.18 sz. mell(szünid.étk.)'!F75+'8.... sz. mell'!F75+'8.19 sz. mell(önk.jogalk)'!F75+'8.20 sz. mell(tám.fin)'!F75+'8.21 sz. mell(államadó)'!F75+'8.22 sz. mell(önk.nem sorol)'!F75+'8.23 sz. mell(szabadidő)'!F75+'8.24 sz. mell(Vészhelyzet)'!F75+'8.25 sz. mell(Közterület fennt)'!F75</f>
        <v>575688367</v>
      </c>
      <c r="G75" s="479">
        <f>'8.1 sz. mell(múzeum)'!G75+'8.2 sz. mell(könyvtár)'!G75+'8.3 sz. mell(könyvtári áll.)'!G75+'8.4 sz. mell(védőnő)'!G75+'8.5 sz. mell (háziorv.)'!G75+'8.6 sz. mell (isk.étk)'!G75+'8.7 sz. mell(iskola)'!G75+'8.8 sz. mell(szolidarit)'!G75+'8.9 sz. mell(köztemető)'!G75+'8.10 sz. mell(önk.v.)'!G75+'8.11 sz. mell(közp.költs.)'!G75+'8.12 sz. mell(utak)'!G75+'8.13 sz. mell(közvil)'!G75+'8.14 sz. mell(város és község)'!G75+'8.15 sz. mell(fogorvos)'!G75+'8.16 sz. mell(közművelődés)'!G75+'8.17 sz. mell(szoc.tám)'!G75+'8.18 sz. mell(szünid.étk.)'!G75+'8.... sz. mell'!G75+'8.19 sz. mell(önk.jogalk)'!G75+'8.20 sz. mell(tám.fin)'!G75+'8.21 sz. mell(államadó)'!G75+'8.22 sz. mell(önk.nem sorol)'!G75+'8.23 sz. mell(szabadidő)'!G75+'8.24 sz. mell(Vészhelyzet)'!G75+'8.25 sz. mell(Közterület fennt)'!G75</f>
        <v>543870938</v>
      </c>
    </row>
    <row r="76" spans="1:7" s="47" customFormat="1" ht="12" customHeight="1" x14ac:dyDescent="0.2">
      <c r="A76" s="206" t="s">
        <v>281</v>
      </c>
      <c r="B76" s="387" t="s">
        <v>259</v>
      </c>
      <c r="C76" s="405">
        <f>'8.1 sz. mell(múzeum)'!C76+'8.2 sz. mell(könyvtár)'!C76+'8.3 sz. mell(könyvtári áll.)'!C76+'8.4 sz. mell(védőnő)'!C76+'8.5 sz. mell (háziorv.)'!C76+'8.6 sz. mell (isk.étk)'!C76+'8.7 sz. mell(iskola)'!C76+'8.8 sz. mell(szolidarit)'!C76+'8.9 sz. mell(köztemető)'!C76+'8.10 sz. mell(önk.v.)'!C76+'8.11 sz. mell(közp.költs.)'!C76+'8.12 sz. mell(utak)'!C76+'8.13 sz. mell(közvil)'!C76+'8.14 sz. mell(város és község)'!C76+'8.15 sz. mell(fogorvos)'!C76+'8.16 sz. mell(közművelődés)'!C76+'8.17 sz. mell(szoc.tám)'!C76+'8.18 sz. mell(szünid.étk.)'!C76+'8.... sz. mell'!C76+'8.19 sz. mell(önk.jogalk)'!C76+'8.20 sz. mell(tám.fin)'!C76+'8.21 sz. mell(államadó)'!C76+'8.22 sz. mell(önk.nem sorol)'!C76+'8.23 sz. mell(szabadidő)'!C76+'8.24 sz. mell(Vészhelyzet)'!C76+'8.25 sz. mell(Közterület fennt)'!C76</f>
        <v>575688367</v>
      </c>
      <c r="D76" s="405">
        <f>'8.1 sz. mell(múzeum)'!D76+'8.2 sz. mell(könyvtár)'!D76+'8.3 sz. mell(könyvtári áll.)'!D76+'8.4 sz. mell(védőnő)'!D76+'8.5 sz. mell (háziorv.)'!D76+'8.6 sz. mell (isk.étk)'!D76+'8.7 sz. mell(iskola)'!D76+'8.8 sz. mell(szolidarit)'!D76+'8.9 sz. mell(köztemető)'!D76+'8.10 sz. mell(önk.v.)'!D76+'8.11 sz. mell(közp.költs.)'!D76+'8.12 sz. mell(utak)'!D76+'8.13 sz. mell(közvil)'!D76+'8.14 sz. mell(város és község)'!D76+'8.15 sz. mell(fogorvos)'!D76+'8.16 sz. mell(közművelődés)'!D76+'8.17 sz. mell(szoc.tám)'!D76+'8.18 sz. mell(szünid.étk.)'!D76+'8.... sz. mell'!D76+'8.19 sz. mell(önk.jogalk)'!D76+'8.20 sz. mell(tám.fin)'!D76+'8.21 sz. mell(államadó)'!D76+'8.22 sz. mell(önk.nem sorol)'!D76+'8.23 sz. mell(szabadidő)'!D76+'8.24 sz. mell(Vészhelyzet)'!D76+'8.25 sz. mell(Közterület fennt)'!D76</f>
        <v>575688367</v>
      </c>
      <c r="E76" s="590">
        <f>'8.1 sz. mell(múzeum)'!E76+'8.2 sz. mell(könyvtár)'!E76+'8.3 sz. mell(könyvtári áll.)'!E76+'8.4 sz. mell(védőnő)'!E76+'8.5 sz. mell (háziorv.)'!E76+'8.6 sz. mell (isk.étk)'!E76+'8.7 sz. mell(iskola)'!E76+'8.8 sz. mell(szolidarit)'!E76+'8.9 sz. mell(köztemető)'!E76+'8.10 sz. mell(önk.v.)'!E76+'8.11 sz. mell(közp.költs.)'!E76+'8.12 sz. mell(utak)'!E76+'8.13 sz. mell(közvil)'!E76+'8.14 sz. mell(város és község)'!E76+'8.15 sz. mell(fogorvos)'!E76+'8.16 sz. mell(közművelődés)'!E76+'8.17 sz. mell(szoc.tám)'!E76+'8.18 sz. mell(szünid.étk.)'!E76+'8.... sz. mell'!E76+'8.19 sz. mell(önk.jogalk)'!E76+'8.20 sz. mell(tám.fin)'!E76+'8.21 sz. mell(államadó)'!E76+'8.22 sz. mell(önk.nem sorol)'!E76+'8.23 sz. mell(szabadidő)'!E76+'8.24 sz. mell(Vészhelyzet)'!E76+'8.25 sz. mell(Közterület fennt)'!E76</f>
        <v>575688367</v>
      </c>
      <c r="F76" s="590">
        <f>'8.1 sz. mell(múzeum)'!F76+'8.2 sz. mell(könyvtár)'!F76+'8.3 sz. mell(könyvtári áll.)'!F76+'8.4 sz. mell(védőnő)'!F76+'8.5 sz. mell (háziorv.)'!F76+'8.6 sz. mell (isk.étk)'!F76+'8.7 sz. mell(iskola)'!F76+'8.8 sz. mell(szolidarit)'!F76+'8.9 sz. mell(köztemető)'!F76+'8.10 sz. mell(önk.v.)'!F76+'8.11 sz. mell(közp.költs.)'!F76+'8.12 sz. mell(utak)'!F76+'8.13 sz. mell(közvil)'!F76+'8.14 sz. mell(város és község)'!F76+'8.15 sz. mell(fogorvos)'!F76+'8.16 sz. mell(közművelődés)'!F76+'8.17 sz. mell(szoc.tám)'!F76+'8.18 sz. mell(szünid.étk.)'!F76+'8.... sz. mell'!F76+'8.19 sz. mell(önk.jogalk)'!F76+'8.20 sz. mell(tám.fin)'!F76+'8.21 sz. mell(államadó)'!F76+'8.22 sz. mell(önk.nem sorol)'!F76+'8.23 sz. mell(szabadidő)'!F76+'8.24 sz. mell(Vészhelyzet)'!F76+'8.25 sz. mell(Közterület fennt)'!F76</f>
        <v>575688367</v>
      </c>
      <c r="G76" s="590">
        <f>'8.1 sz. mell(múzeum)'!G76+'8.2 sz. mell(könyvtár)'!G76+'8.3 sz. mell(könyvtári áll.)'!G76+'8.4 sz. mell(védőnő)'!G76+'8.5 sz. mell (háziorv.)'!G76+'8.6 sz. mell (isk.étk)'!G76+'8.7 sz. mell(iskola)'!G76+'8.8 sz. mell(szolidarit)'!G76+'8.9 sz. mell(köztemető)'!G76+'8.10 sz. mell(önk.v.)'!G76+'8.11 sz. mell(közp.költs.)'!G76+'8.12 sz. mell(utak)'!G76+'8.13 sz. mell(közvil)'!G76+'8.14 sz. mell(város és község)'!G76+'8.15 sz. mell(fogorvos)'!G76+'8.16 sz. mell(közművelődés)'!G76+'8.17 sz. mell(szoc.tám)'!G76+'8.18 sz. mell(szünid.étk.)'!G76+'8.... sz. mell'!G76+'8.19 sz. mell(önk.jogalk)'!G76+'8.20 sz. mell(tám.fin)'!G76+'8.21 sz. mell(államadó)'!G76+'8.22 sz. mell(önk.nem sorol)'!G76+'8.23 sz. mell(szabadidő)'!G76+'8.24 sz. mell(Vészhelyzet)'!G76+'8.25 sz. mell(Közterület fennt)'!G76</f>
        <v>543870938</v>
      </c>
    </row>
    <row r="77" spans="1:7" s="47" customFormat="1" ht="12" customHeight="1" thickBot="1" x14ac:dyDescent="0.25">
      <c r="A77" s="208" t="s">
        <v>282</v>
      </c>
      <c r="B77" s="391" t="s">
        <v>260</v>
      </c>
      <c r="C77" s="407">
        <f>'8.1 sz. mell(múzeum)'!C77+'8.2 sz. mell(könyvtár)'!C77+'8.3 sz. mell(könyvtári áll.)'!C77+'8.4 sz. mell(védőnő)'!C77+'8.5 sz. mell (háziorv.)'!C77+'8.6 sz. mell (isk.étk)'!C77+'8.7 sz. mell(iskola)'!C77+'8.8 sz. mell(szolidarit)'!C77+'8.9 sz. mell(köztemető)'!C77+'8.10 sz. mell(önk.v.)'!C77+'8.11 sz. mell(közp.költs.)'!C77+'8.12 sz. mell(utak)'!C77+'8.13 sz. mell(közvil)'!C77+'8.14 sz. mell(város és község)'!C77+'8.15 sz. mell(fogorvos)'!C77+'8.16 sz. mell(közművelődés)'!C77+'8.17 sz. mell(szoc.tám)'!C77+'8.18 sz. mell(szünid.étk.)'!C77+'8.... sz. mell'!C77+'8.19 sz. mell(önk.jogalk)'!C77+'8.20 sz. mell(tám.fin)'!C77+'8.21 sz. mell(államadó)'!C77+'8.22 sz. mell(önk.nem sorol)'!C77+'8.23 sz. mell(szabadidő)'!C77+'8.24 sz. mell(Vészhelyzet)'!C77+'8.25 sz. mell(Közterület fennt)'!C77</f>
        <v>0</v>
      </c>
      <c r="D77" s="407">
        <f>'8.1 sz. mell(múzeum)'!D77+'8.2 sz. mell(könyvtár)'!D77+'8.3 sz. mell(könyvtári áll.)'!D77+'8.4 sz. mell(védőnő)'!D77+'8.5 sz. mell (háziorv.)'!D77+'8.6 sz. mell (isk.étk)'!D77+'8.7 sz. mell(iskola)'!D77+'8.8 sz. mell(szolidarit)'!D77+'8.9 sz. mell(köztemető)'!D77+'8.10 sz. mell(önk.v.)'!D77+'8.11 sz. mell(közp.költs.)'!D77+'8.12 sz. mell(utak)'!D77+'8.13 sz. mell(közvil)'!D77+'8.14 sz. mell(város és község)'!D77+'8.15 sz. mell(fogorvos)'!D77+'8.16 sz. mell(közművelődés)'!D77+'8.17 sz. mell(szoc.tám)'!D77+'8.18 sz. mell(szünid.étk.)'!D77+'8.... sz. mell'!D77+'8.19 sz. mell(önk.jogalk)'!D77+'8.20 sz. mell(tám.fin)'!D77+'8.21 sz. mell(államadó)'!D77+'8.22 sz. mell(önk.nem sorol)'!D77+'8.23 sz. mell(szabadidő)'!D77+'8.24 sz. mell(Vészhelyzet)'!D77+'8.25 sz. mell(Közterület fennt)'!D77</f>
        <v>0</v>
      </c>
      <c r="E77" s="592">
        <f>'8.1 sz. mell(múzeum)'!E77+'8.2 sz. mell(könyvtár)'!E77+'8.3 sz. mell(könyvtári áll.)'!E77+'8.4 sz. mell(védőnő)'!E77+'8.5 sz. mell (háziorv.)'!E77+'8.6 sz. mell (isk.étk)'!E77+'8.7 sz. mell(iskola)'!E77+'8.8 sz. mell(szolidarit)'!E77+'8.9 sz. mell(köztemető)'!E77+'8.10 sz. mell(önk.v.)'!E77+'8.11 sz. mell(közp.költs.)'!E77+'8.12 sz. mell(utak)'!E77+'8.13 sz. mell(közvil)'!E77+'8.14 sz. mell(város és község)'!E77+'8.15 sz. mell(fogorvos)'!E77+'8.16 sz. mell(közművelődés)'!E77+'8.17 sz. mell(szoc.tám)'!E77+'8.18 sz. mell(szünid.étk.)'!E77+'8.... sz. mell'!E77+'8.19 sz. mell(önk.jogalk)'!E77+'8.20 sz. mell(tám.fin)'!E77+'8.21 sz. mell(államadó)'!E77+'8.22 sz. mell(önk.nem sorol)'!E77+'8.23 sz. mell(szabadidő)'!E77+'8.24 sz. mell(Vészhelyzet)'!E77+'8.25 sz. mell(Közterület fennt)'!E77</f>
        <v>0</v>
      </c>
      <c r="F77" s="592">
        <f>'8.1 sz. mell(múzeum)'!F77+'8.2 sz. mell(könyvtár)'!F77+'8.3 sz. mell(könyvtári áll.)'!F77+'8.4 sz. mell(védőnő)'!F77+'8.5 sz. mell (háziorv.)'!F77+'8.6 sz. mell (isk.étk)'!F77+'8.7 sz. mell(iskola)'!F77+'8.8 sz. mell(szolidarit)'!F77+'8.9 sz. mell(köztemető)'!F77+'8.10 sz. mell(önk.v.)'!F77+'8.11 sz. mell(közp.költs.)'!F77+'8.12 sz. mell(utak)'!F77+'8.13 sz. mell(közvil)'!F77+'8.14 sz. mell(város és község)'!F77+'8.15 sz. mell(fogorvos)'!F77+'8.16 sz. mell(közművelődés)'!F77+'8.17 sz. mell(szoc.tám)'!F77+'8.18 sz. mell(szünid.étk.)'!F77+'8.... sz. mell'!F77+'8.19 sz. mell(önk.jogalk)'!F77+'8.20 sz. mell(tám.fin)'!F77+'8.21 sz. mell(államadó)'!F77+'8.22 sz. mell(önk.nem sorol)'!F77+'8.23 sz. mell(szabadidő)'!F77+'8.24 sz. mell(Vészhelyzet)'!F77+'8.25 sz. mell(Közterület fennt)'!F77</f>
        <v>0</v>
      </c>
      <c r="G77" s="592">
        <f>'8.1 sz. mell(múzeum)'!G77+'8.2 sz. mell(könyvtár)'!G77+'8.3 sz. mell(könyvtári áll.)'!G77+'8.4 sz. mell(védőnő)'!G77+'8.5 sz. mell (háziorv.)'!G77+'8.6 sz. mell (isk.étk)'!G77+'8.7 sz. mell(iskola)'!G77+'8.8 sz. mell(szolidarit)'!G77+'8.9 sz. mell(köztemető)'!G77+'8.10 sz. mell(önk.v.)'!G77+'8.11 sz. mell(közp.költs.)'!G77+'8.12 sz. mell(utak)'!G77+'8.13 sz. mell(közvil)'!G77+'8.14 sz. mell(város és község)'!G77+'8.15 sz. mell(fogorvos)'!G77+'8.16 sz. mell(közművelődés)'!G77+'8.17 sz. mell(szoc.tám)'!G77+'8.18 sz. mell(szünid.étk.)'!G77+'8.... sz. mell'!G77+'8.19 sz. mell(önk.jogalk)'!G77+'8.20 sz. mell(tám.fin)'!G77+'8.21 sz. mell(államadó)'!G77+'8.22 sz. mell(önk.nem sorol)'!G77+'8.23 sz. mell(szabadidő)'!G77+'8.24 sz. mell(Vészhelyzet)'!G77+'8.25 sz. mell(Közterület fennt)'!G77</f>
        <v>0</v>
      </c>
    </row>
    <row r="78" spans="1:7" s="46" customFormat="1" ht="12" customHeight="1" thickBot="1" x14ac:dyDescent="0.2">
      <c r="A78" s="209" t="s">
        <v>261</v>
      </c>
      <c r="B78" s="324" t="s">
        <v>262</v>
      </c>
      <c r="C78" s="406">
        <f>'8.1 sz. mell(múzeum)'!C78+'8.2 sz. mell(könyvtár)'!C78+'8.3 sz. mell(könyvtári áll.)'!C78+'8.4 sz. mell(védőnő)'!C78+'8.5 sz. mell (háziorv.)'!C78+'8.6 sz. mell (isk.étk)'!C78+'8.7 sz. mell(iskola)'!C78+'8.8 sz. mell(szolidarit)'!C78+'8.9 sz. mell(köztemető)'!C78+'8.10 sz. mell(önk.v.)'!C78+'8.11 sz. mell(közp.költs.)'!C78+'8.12 sz. mell(utak)'!C78+'8.13 sz. mell(közvil)'!C78+'8.14 sz. mell(város és község)'!C78+'8.15 sz. mell(fogorvos)'!C78+'8.16 sz. mell(közművelődés)'!C78+'8.17 sz. mell(szoc.tám)'!C78+'8.18 sz. mell(szünid.étk.)'!C78+'8.... sz. mell'!C78+'8.19 sz. mell(önk.jogalk)'!C78+'8.20 sz. mell(tám.fin)'!C78+'8.21 sz. mell(államadó)'!C78+'8.22 sz. mell(önk.nem sorol)'!C78+'8.23 sz. mell(szabadidő)'!C78+'8.24 sz. mell(Vészhelyzet)'!C78+'8.25 sz. mell(Közterület fennt)'!C78</f>
        <v>0</v>
      </c>
      <c r="D78" s="406">
        <f>'8.1 sz. mell(múzeum)'!D78+'8.2 sz. mell(könyvtár)'!D78+'8.3 sz. mell(könyvtári áll.)'!D78+'8.4 sz. mell(védőnő)'!D78+'8.5 sz. mell (háziorv.)'!D78+'8.6 sz. mell (isk.étk)'!D78+'8.7 sz. mell(iskola)'!D78+'8.8 sz. mell(szolidarit)'!D78+'8.9 sz. mell(köztemető)'!D78+'8.10 sz. mell(önk.v.)'!D78+'8.11 sz. mell(közp.költs.)'!D78+'8.12 sz. mell(utak)'!D78+'8.13 sz. mell(közvil)'!D78+'8.14 sz. mell(város és község)'!D78+'8.15 sz. mell(fogorvos)'!D78+'8.16 sz. mell(közművelődés)'!D78+'8.17 sz. mell(szoc.tám)'!D78+'8.18 sz. mell(szünid.étk.)'!D78+'8.... sz. mell'!D78+'8.19 sz. mell(önk.jogalk)'!D78+'8.20 sz. mell(tám.fin)'!D78+'8.21 sz. mell(államadó)'!D78+'8.22 sz. mell(önk.nem sorol)'!D78+'8.23 sz. mell(szabadidő)'!D78+'8.24 sz. mell(Vészhelyzet)'!D78+'8.25 sz. mell(Közterület fennt)'!D78</f>
        <v>0</v>
      </c>
      <c r="E78" s="479">
        <f>'8.1 sz. mell(múzeum)'!E78+'8.2 sz. mell(könyvtár)'!E78+'8.3 sz. mell(könyvtári áll.)'!E78+'8.4 sz. mell(védőnő)'!E78+'8.5 sz. mell (háziorv.)'!E78+'8.6 sz. mell (isk.étk)'!E78+'8.7 sz. mell(iskola)'!E78+'8.8 sz. mell(szolidarit)'!E78+'8.9 sz. mell(köztemető)'!E78+'8.10 sz. mell(önk.v.)'!E78+'8.11 sz. mell(közp.költs.)'!E78+'8.12 sz. mell(utak)'!E78+'8.13 sz. mell(közvil)'!E78+'8.14 sz. mell(város és község)'!E78+'8.15 sz. mell(fogorvos)'!E78+'8.16 sz. mell(közművelődés)'!E78+'8.17 sz. mell(szoc.tám)'!E78+'8.18 sz. mell(szünid.étk.)'!E78+'8.... sz. mell'!E78+'8.19 sz. mell(önk.jogalk)'!E78+'8.20 sz. mell(tám.fin)'!E78+'8.21 sz. mell(államadó)'!E78+'8.22 sz. mell(önk.nem sorol)'!E78+'8.23 sz. mell(szabadidő)'!E78+'8.24 sz. mell(Vészhelyzet)'!E78+'8.25 sz. mell(Közterület fennt)'!E78</f>
        <v>0</v>
      </c>
      <c r="F78" s="479">
        <f>'8.1 sz. mell(múzeum)'!F78+'8.2 sz. mell(könyvtár)'!F78+'8.3 sz. mell(könyvtári áll.)'!F78+'8.4 sz. mell(védőnő)'!F78+'8.5 sz. mell (háziorv.)'!F78+'8.6 sz. mell (isk.étk)'!F78+'8.7 sz. mell(iskola)'!F78+'8.8 sz. mell(szolidarit)'!F78+'8.9 sz. mell(köztemető)'!F78+'8.10 sz. mell(önk.v.)'!F78+'8.11 sz. mell(közp.költs.)'!F78+'8.12 sz. mell(utak)'!F78+'8.13 sz. mell(közvil)'!F78+'8.14 sz. mell(város és község)'!F78+'8.15 sz. mell(fogorvos)'!F78+'8.16 sz. mell(közművelődés)'!F78+'8.17 sz. mell(szoc.tám)'!F78+'8.18 sz. mell(szünid.étk.)'!F78+'8.... sz. mell'!F78+'8.19 sz. mell(önk.jogalk)'!F78+'8.20 sz. mell(tám.fin)'!F78+'8.21 sz. mell(államadó)'!F78+'8.22 sz. mell(önk.nem sorol)'!F78+'8.23 sz. mell(szabadidő)'!F78+'8.24 sz. mell(Vészhelyzet)'!F78+'8.25 sz. mell(Közterület fennt)'!F78</f>
        <v>157252862</v>
      </c>
      <c r="G78" s="479">
        <f>'8.1 sz. mell(múzeum)'!G78+'8.2 sz. mell(könyvtár)'!G78+'8.3 sz. mell(könyvtári áll.)'!G78+'8.4 sz. mell(védőnő)'!G78+'8.5 sz. mell (háziorv.)'!G78+'8.6 sz. mell (isk.étk)'!G78+'8.7 sz. mell(iskola)'!G78+'8.8 sz. mell(szolidarit)'!G78+'8.9 sz. mell(köztemető)'!G78+'8.10 sz. mell(önk.v.)'!G78+'8.11 sz. mell(közp.költs.)'!G78+'8.12 sz. mell(utak)'!G78+'8.13 sz. mell(közvil)'!G78+'8.14 sz. mell(város és község)'!G78+'8.15 sz. mell(fogorvos)'!G78+'8.16 sz. mell(közművelődés)'!G78+'8.17 sz. mell(szoc.tám)'!G78+'8.18 sz. mell(szünid.étk.)'!G78+'8.... sz. mell'!G78+'8.19 sz. mell(önk.jogalk)'!G78+'8.20 sz. mell(tám.fin)'!G78+'8.21 sz. mell(államadó)'!G78+'8.22 sz. mell(önk.nem sorol)'!G78+'8.23 sz. mell(szabadidő)'!G78+'8.24 sz. mell(Vészhelyzet)'!G78+'8.25 sz. mell(Közterület fennt)'!G78</f>
        <v>157252862</v>
      </c>
    </row>
    <row r="79" spans="1:7" s="47" customFormat="1" ht="12" customHeight="1" x14ac:dyDescent="0.2">
      <c r="A79" s="206" t="s">
        <v>283</v>
      </c>
      <c r="B79" s="387" t="s">
        <v>263</v>
      </c>
      <c r="C79" s="405">
        <f>'8.1 sz. mell(múzeum)'!C79+'8.2 sz. mell(könyvtár)'!C79+'8.3 sz. mell(könyvtári áll.)'!C79+'8.4 sz. mell(védőnő)'!C79+'8.5 sz. mell (háziorv.)'!C79+'8.6 sz. mell (isk.étk)'!C79+'8.7 sz. mell(iskola)'!C79+'8.8 sz. mell(szolidarit)'!C79+'8.9 sz. mell(köztemető)'!C79+'8.10 sz. mell(önk.v.)'!C79+'8.11 sz. mell(közp.költs.)'!C79+'8.12 sz. mell(utak)'!C79+'8.13 sz. mell(közvil)'!C79+'8.14 sz. mell(város és község)'!C79+'8.15 sz. mell(fogorvos)'!C79+'8.16 sz. mell(közművelődés)'!C79+'8.17 sz. mell(szoc.tám)'!C79+'8.18 sz. mell(szünid.étk.)'!C79+'8.... sz. mell'!C79+'8.19 sz. mell(önk.jogalk)'!C79+'8.20 sz. mell(tám.fin)'!C79+'8.21 sz. mell(államadó)'!C79+'8.22 sz. mell(önk.nem sorol)'!C79+'8.23 sz. mell(szabadidő)'!C79+'8.24 sz. mell(Vészhelyzet)'!C79+'8.25 sz. mell(Közterület fennt)'!C79</f>
        <v>0</v>
      </c>
      <c r="D79" s="405">
        <f>'8.1 sz. mell(múzeum)'!D79+'8.2 sz. mell(könyvtár)'!D79+'8.3 sz. mell(könyvtári áll.)'!D79+'8.4 sz. mell(védőnő)'!D79+'8.5 sz. mell (háziorv.)'!D79+'8.6 sz. mell (isk.étk)'!D79+'8.7 sz. mell(iskola)'!D79+'8.8 sz. mell(szolidarit)'!D79+'8.9 sz. mell(köztemető)'!D79+'8.10 sz. mell(önk.v.)'!D79+'8.11 sz. mell(közp.költs.)'!D79+'8.12 sz. mell(utak)'!D79+'8.13 sz. mell(közvil)'!D79+'8.14 sz. mell(város és község)'!D79+'8.15 sz. mell(fogorvos)'!D79+'8.16 sz. mell(közművelődés)'!D79+'8.17 sz. mell(szoc.tám)'!D79+'8.18 sz. mell(szünid.étk.)'!D79+'8.... sz. mell'!D79+'8.19 sz. mell(önk.jogalk)'!D79+'8.20 sz. mell(tám.fin)'!D79+'8.21 sz. mell(államadó)'!D79+'8.22 sz. mell(önk.nem sorol)'!D79+'8.23 sz. mell(szabadidő)'!D79+'8.24 sz. mell(Vészhelyzet)'!D79+'8.25 sz. mell(Közterület fennt)'!D79</f>
        <v>0</v>
      </c>
      <c r="E79" s="590">
        <f>'8.1 sz. mell(múzeum)'!E79+'8.2 sz. mell(könyvtár)'!E79+'8.3 sz. mell(könyvtári áll.)'!E79+'8.4 sz. mell(védőnő)'!E79+'8.5 sz. mell (háziorv.)'!E79+'8.6 sz. mell (isk.étk)'!E79+'8.7 sz. mell(iskola)'!E79+'8.8 sz. mell(szolidarit)'!E79+'8.9 sz. mell(köztemető)'!E79+'8.10 sz. mell(önk.v.)'!E79+'8.11 sz. mell(közp.költs.)'!E79+'8.12 sz. mell(utak)'!E79+'8.13 sz. mell(közvil)'!E79+'8.14 sz. mell(város és község)'!E79+'8.15 sz. mell(fogorvos)'!E79+'8.16 sz. mell(közművelődés)'!E79+'8.17 sz. mell(szoc.tám)'!E79+'8.18 sz. mell(szünid.étk.)'!E79+'8.... sz. mell'!E79+'8.19 sz. mell(önk.jogalk)'!E79+'8.20 sz. mell(tám.fin)'!E79+'8.21 sz. mell(államadó)'!E79+'8.22 sz. mell(önk.nem sorol)'!E79+'8.23 sz. mell(szabadidő)'!E79+'8.24 sz. mell(Vészhelyzet)'!E79+'8.25 sz. mell(Közterület fennt)'!E79</f>
        <v>0</v>
      </c>
      <c r="F79" s="590">
        <f>'8.1 sz. mell(múzeum)'!F79+'8.2 sz. mell(könyvtár)'!F79+'8.3 sz. mell(könyvtári áll.)'!F79+'8.4 sz. mell(védőnő)'!F79+'8.5 sz. mell (háziorv.)'!F79+'8.6 sz. mell (isk.étk)'!F79+'8.7 sz. mell(iskola)'!F79+'8.8 sz. mell(szolidarit)'!F79+'8.9 sz. mell(köztemető)'!F79+'8.10 sz. mell(önk.v.)'!F79+'8.11 sz. mell(közp.költs.)'!F79+'8.12 sz. mell(utak)'!F79+'8.13 sz. mell(közvil)'!F79+'8.14 sz. mell(város és község)'!F79+'8.15 sz. mell(fogorvos)'!F79+'8.16 sz. mell(közművelődés)'!F79+'8.17 sz. mell(szoc.tám)'!F79+'8.18 sz. mell(szünid.étk.)'!F79+'8.... sz. mell'!F79+'8.19 sz. mell(önk.jogalk)'!F79+'8.20 sz. mell(tám.fin)'!F79+'8.21 sz. mell(államadó)'!F79+'8.22 sz. mell(önk.nem sorol)'!F79+'8.23 sz. mell(szabadidő)'!F79+'8.24 sz. mell(Vészhelyzet)'!F79+'8.25 sz. mell(Közterület fennt)'!F79</f>
        <v>157252862</v>
      </c>
      <c r="G79" s="590">
        <f>'8.1 sz. mell(múzeum)'!G79+'8.2 sz. mell(könyvtár)'!G79+'8.3 sz. mell(könyvtári áll.)'!G79+'8.4 sz. mell(védőnő)'!G79+'8.5 sz. mell (háziorv.)'!G79+'8.6 sz. mell (isk.étk)'!G79+'8.7 sz. mell(iskola)'!G79+'8.8 sz. mell(szolidarit)'!G79+'8.9 sz. mell(köztemető)'!G79+'8.10 sz. mell(önk.v.)'!G79+'8.11 sz. mell(közp.költs.)'!G79+'8.12 sz. mell(utak)'!G79+'8.13 sz. mell(közvil)'!G79+'8.14 sz. mell(város és község)'!G79+'8.15 sz. mell(fogorvos)'!G79+'8.16 sz. mell(közművelődés)'!G79+'8.17 sz. mell(szoc.tám)'!G79+'8.18 sz. mell(szünid.étk.)'!G79+'8.... sz. mell'!G79+'8.19 sz. mell(önk.jogalk)'!G79+'8.20 sz. mell(tám.fin)'!G79+'8.21 sz. mell(államadó)'!G79+'8.22 sz. mell(önk.nem sorol)'!G79+'8.23 sz. mell(szabadidő)'!G79+'8.24 sz. mell(Vészhelyzet)'!G79+'8.25 sz. mell(Közterület fennt)'!G79</f>
        <v>157252862</v>
      </c>
    </row>
    <row r="80" spans="1:7" s="47" customFormat="1" ht="12" customHeight="1" x14ac:dyDescent="0.2">
      <c r="A80" s="207" t="s">
        <v>284</v>
      </c>
      <c r="B80" s="388" t="s">
        <v>264</v>
      </c>
      <c r="C80" s="399">
        <f>'8.1 sz. mell(múzeum)'!C80+'8.2 sz. mell(könyvtár)'!C80+'8.3 sz. mell(könyvtári áll.)'!C80+'8.4 sz. mell(védőnő)'!C80+'8.5 sz. mell (háziorv.)'!C80+'8.6 sz. mell (isk.étk)'!C80+'8.7 sz. mell(iskola)'!C80+'8.8 sz. mell(szolidarit)'!C80+'8.9 sz. mell(köztemető)'!C80+'8.10 sz. mell(önk.v.)'!C80+'8.11 sz. mell(közp.költs.)'!C80+'8.12 sz. mell(utak)'!C80+'8.13 sz. mell(közvil)'!C80+'8.14 sz. mell(város és község)'!C80+'8.15 sz. mell(fogorvos)'!C80+'8.16 sz. mell(közművelődés)'!C80+'8.17 sz. mell(szoc.tám)'!C80+'8.18 sz. mell(szünid.étk.)'!C80+'8.... sz. mell'!C80+'8.19 sz. mell(önk.jogalk)'!C80+'8.20 sz. mell(tám.fin)'!C80+'8.21 sz. mell(államadó)'!C80+'8.22 sz. mell(önk.nem sorol)'!C80+'8.23 sz. mell(szabadidő)'!C80+'8.24 sz. mell(Vészhelyzet)'!C80+'8.25 sz. mell(Közterület fennt)'!C80</f>
        <v>0</v>
      </c>
      <c r="D80" s="399">
        <f>'8.1 sz. mell(múzeum)'!D80+'8.2 sz. mell(könyvtár)'!D80+'8.3 sz. mell(könyvtári áll.)'!D80+'8.4 sz. mell(védőnő)'!D80+'8.5 sz. mell (háziorv.)'!D80+'8.6 sz. mell (isk.étk)'!D80+'8.7 sz. mell(iskola)'!D80+'8.8 sz. mell(szolidarit)'!D80+'8.9 sz. mell(köztemető)'!D80+'8.10 sz. mell(önk.v.)'!D80+'8.11 sz. mell(közp.költs.)'!D80+'8.12 sz. mell(utak)'!D80+'8.13 sz. mell(közvil)'!D80+'8.14 sz. mell(város és község)'!D80+'8.15 sz. mell(fogorvos)'!D80+'8.16 sz. mell(közművelődés)'!D80+'8.17 sz. mell(szoc.tám)'!D80+'8.18 sz. mell(szünid.étk.)'!D80+'8.... sz. mell'!D80+'8.19 sz. mell(önk.jogalk)'!D80+'8.20 sz. mell(tám.fin)'!D80+'8.21 sz. mell(államadó)'!D80+'8.22 sz. mell(önk.nem sorol)'!D80+'8.23 sz. mell(szabadidő)'!D80+'8.24 sz. mell(Vészhelyzet)'!D80+'8.25 sz. mell(Közterület fennt)'!D80</f>
        <v>0</v>
      </c>
      <c r="E80" s="591">
        <f>'8.1 sz. mell(múzeum)'!E80+'8.2 sz. mell(könyvtár)'!E80+'8.3 sz. mell(könyvtári áll.)'!E80+'8.4 sz. mell(védőnő)'!E80+'8.5 sz. mell (háziorv.)'!E80+'8.6 sz. mell (isk.étk)'!E80+'8.7 sz. mell(iskola)'!E80+'8.8 sz. mell(szolidarit)'!E80+'8.9 sz. mell(köztemető)'!E80+'8.10 sz. mell(önk.v.)'!E80+'8.11 sz. mell(közp.költs.)'!E80+'8.12 sz. mell(utak)'!E80+'8.13 sz. mell(közvil)'!E80+'8.14 sz. mell(város és község)'!E80+'8.15 sz. mell(fogorvos)'!E80+'8.16 sz. mell(közművelődés)'!E80+'8.17 sz. mell(szoc.tám)'!E80+'8.18 sz. mell(szünid.étk.)'!E80+'8.... sz. mell'!E80+'8.19 sz. mell(önk.jogalk)'!E80+'8.20 sz. mell(tám.fin)'!E80+'8.21 sz. mell(államadó)'!E80+'8.22 sz. mell(önk.nem sorol)'!E80+'8.23 sz. mell(szabadidő)'!E80+'8.24 sz. mell(Vészhelyzet)'!E80+'8.25 sz. mell(Közterület fennt)'!E80</f>
        <v>0</v>
      </c>
      <c r="F80" s="591">
        <f>'8.1 sz. mell(múzeum)'!F80+'8.2 sz. mell(könyvtár)'!F80+'8.3 sz. mell(könyvtári áll.)'!F80+'8.4 sz. mell(védőnő)'!F80+'8.5 sz. mell (háziorv.)'!F80+'8.6 sz. mell (isk.étk)'!F80+'8.7 sz. mell(iskola)'!F80+'8.8 sz. mell(szolidarit)'!F80+'8.9 sz. mell(köztemető)'!F80+'8.10 sz. mell(önk.v.)'!F80+'8.11 sz. mell(közp.költs.)'!F80+'8.12 sz. mell(utak)'!F80+'8.13 sz. mell(közvil)'!F80+'8.14 sz. mell(város és község)'!F80+'8.15 sz. mell(fogorvos)'!F80+'8.16 sz. mell(közművelődés)'!F80+'8.17 sz. mell(szoc.tám)'!F80+'8.18 sz. mell(szünid.étk.)'!F80+'8.... sz. mell'!F80+'8.19 sz. mell(önk.jogalk)'!F80+'8.20 sz. mell(tám.fin)'!F80+'8.21 sz. mell(államadó)'!F80+'8.22 sz. mell(önk.nem sorol)'!F80+'8.23 sz. mell(szabadidő)'!F80+'8.24 sz. mell(Vészhelyzet)'!F80+'8.25 sz. mell(Közterület fennt)'!F80</f>
        <v>0</v>
      </c>
      <c r="G80" s="591">
        <f>'8.1 sz. mell(múzeum)'!G80+'8.2 sz. mell(könyvtár)'!G80+'8.3 sz. mell(könyvtári áll.)'!G80+'8.4 sz. mell(védőnő)'!G80+'8.5 sz. mell (háziorv.)'!G80+'8.6 sz. mell (isk.étk)'!G80+'8.7 sz. mell(iskola)'!G80+'8.8 sz. mell(szolidarit)'!G80+'8.9 sz. mell(köztemető)'!G80+'8.10 sz. mell(önk.v.)'!G80+'8.11 sz. mell(közp.költs.)'!G80+'8.12 sz. mell(utak)'!G80+'8.13 sz. mell(közvil)'!G80+'8.14 sz. mell(város és község)'!G80+'8.15 sz. mell(fogorvos)'!G80+'8.16 sz. mell(közművelődés)'!G80+'8.17 sz. mell(szoc.tám)'!G80+'8.18 sz. mell(szünid.étk.)'!G80+'8.... sz. mell'!G80+'8.19 sz. mell(önk.jogalk)'!G80+'8.20 sz. mell(tám.fin)'!G80+'8.21 sz. mell(államadó)'!G80+'8.22 sz. mell(önk.nem sorol)'!G80+'8.23 sz. mell(szabadidő)'!G80+'8.24 sz. mell(Vészhelyzet)'!G80+'8.25 sz. mell(Közterület fennt)'!G80</f>
        <v>0</v>
      </c>
    </row>
    <row r="81" spans="1:8" s="47" customFormat="1" ht="12" customHeight="1" thickBot="1" x14ac:dyDescent="0.25">
      <c r="A81" s="208" t="s">
        <v>285</v>
      </c>
      <c r="B81" s="391" t="s">
        <v>265</v>
      </c>
      <c r="C81" s="407">
        <f>'8.1 sz. mell(múzeum)'!C81+'8.2 sz. mell(könyvtár)'!C81+'8.3 sz. mell(könyvtári áll.)'!C81+'8.4 sz. mell(védőnő)'!C81+'8.5 sz. mell (háziorv.)'!C81+'8.6 sz. mell (isk.étk)'!C81+'8.7 sz. mell(iskola)'!C81+'8.8 sz. mell(szolidarit)'!C81+'8.9 sz. mell(köztemető)'!C81+'8.10 sz. mell(önk.v.)'!C81+'8.11 sz. mell(közp.költs.)'!C81+'8.12 sz. mell(utak)'!C81+'8.13 sz. mell(közvil)'!C81+'8.14 sz. mell(város és község)'!C81+'8.15 sz. mell(fogorvos)'!C81+'8.16 sz. mell(közművelődés)'!C81+'8.17 sz. mell(szoc.tám)'!C81+'8.18 sz. mell(szünid.étk.)'!C81+'8.... sz. mell'!C81+'8.19 sz. mell(önk.jogalk)'!C81+'8.20 sz. mell(tám.fin)'!C81+'8.21 sz. mell(államadó)'!C81+'8.22 sz. mell(önk.nem sorol)'!C81+'8.23 sz. mell(szabadidő)'!C81+'8.24 sz. mell(Vészhelyzet)'!C81+'8.25 sz. mell(Közterület fennt)'!C81</f>
        <v>0</v>
      </c>
      <c r="D81" s="407">
        <f>'8.1 sz. mell(múzeum)'!D81+'8.2 sz. mell(könyvtár)'!D81+'8.3 sz. mell(könyvtári áll.)'!D81+'8.4 sz. mell(védőnő)'!D81+'8.5 sz. mell (háziorv.)'!D81+'8.6 sz. mell (isk.étk)'!D81+'8.7 sz. mell(iskola)'!D81+'8.8 sz. mell(szolidarit)'!D81+'8.9 sz. mell(köztemető)'!D81+'8.10 sz. mell(önk.v.)'!D81+'8.11 sz. mell(közp.költs.)'!D81+'8.12 sz. mell(utak)'!D81+'8.13 sz. mell(közvil)'!D81+'8.14 sz. mell(város és község)'!D81+'8.15 sz. mell(fogorvos)'!D81+'8.16 sz. mell(közművelődés)'!D81+'8.17 sz. mell(szoc.tám)'!D81+'8.18 sz. mell(szünid.étk.)'!D81+'8.... sz. mell'!D81+'8.19 sz. mell(önk.jogalk)'!D81+'8.20 sz. mell(tám.fin)'!D81+'8.21 sz. mell(államadó)'!D81+'8.22 sz. mell(önk.nem sorol)'!D81+'8.23 sz. mell(szabadidő)'!D81+'8.24 sz. mell(Vészhelyzet)'!D81+'8.25 sz. mell(Közterület fennt)'!D81</f>
        <v>0</v>
      </c>
      <c r="E81" s="592">
        <f>'8.1 sz. mell(múzeum)'!E81+'8.2 sz. mell(könyvtár)'!E81+'8.3 sz. mell(könyvtári áll.)'!E81+'8.4 sz. mell(védőnő)'!E81+'8.5 sz. mell (háziorv.)'!E81+'8.6 sz. mell (isk.étk)'!E81+'8.7 sz. mell(iskola)'!E81+'8.8 sz. mell(szolidarit)'!E81+'8.9 sz. mell(köztemető)'!E81+'8.10 sz. mell(önk.v.)'!E81+'8.11 sz. mell(közp.költs.)'!E81+'8.12 sz. mell(utak)'!E81+'8.13 sz. mell(közvil)'!E81+'8.14 sz. mell(város és község)'!E81+'8.15 sz. mell(fogorvos)'!E81+'8.16 sz. mell(közművelődés)'!E81+'8.17 sz. mell(szoc.tám)'!E81+'8.18 sz. mell(szünid.étk.)'!E81+'8.... sz. mell'!E81+'8.19 sz. mell(önk.jogalk)'!E81+'8.20 sz. mell(tám.fin)'!E81+'8.21 sz. mell(államadó)'!E81+'8.22 sz. mell(önk.nem sorol)'!E81+'8.23 sz. mell(szabadidő)'!E81+'8.24 sz. mell(Vészhelyzet)'!E81+'8.25 sz. mell(Közterület fennt)'!E81</f>
        <v>0</v>
      </c>
      <c r="F81" s="592">
        <f>'8.1 sz. mell(múzeum)'!F81+'8.2 sz. mell(könyvtár)'!F81+'8.3 sz. mell(könyvtári áll.)'!F81+'8.4 sz. mell(védőnő)'!F81+'8.5 sz. mell (háziorv.)'!F81+'8.6 sz. mell (isk.étk)'!F81+'8.7 sz. mell(iskola)'!F81+'8.8 sz. mell(szolidarit)'!F81+'8.9 sz. mell(köztemető)'!F81+'8.10 sz. mell(önk.v.)'!F81+'8.11 sz. mell(közp.költs.)'!F81+'8.12 sz. mell(utak)'!F81+'8.13 sz. mell(közvil)'!F81+'8.14 sz. mell(város és község)'!F81+'8.15 sz. mell(fogorvos)'!F81+'8.16 sz. mell(közművelődés)'!F81+'8.17 sz. mell(szoc.tám)'!F81+'8.18 sz. mell(szünid.étk.)'!F81+'8.... sz. mell'!F81+'8.19 sz. mell(önk.jogalk)'!F81+'8.20 sz. mell(tám.fin)'!F81+'8.21 sz. mell(államadó)'!F81+'8.22 sz. mell(önk.nem sorol)'!F81+'8.23 sz. mell(szabadidő)'!F81+'8.24 sz. mell(Vészhelyzet)'!F81+'8.25 sz. mell(Közterület fennt)'!F81</f>
        <v>0</v>
      </c>
      <c r="G81" s="592">
        <f>'8.1 sz. mell(múzeum)'!G81+'8.2 sz. mell(könyvtár)'!G81+'8.3 sz. mell(könyvtári áll.)'!G81+'8.4 sz. mell(védőnő)'!G81+'8.5 sz. mell (háziorv.)'!G81+'8.6 sz. mell (isk.étk)'!G81+'8.7 sz. mell(iskola)'!G81+'8.8 sz. mell(szolidarit)'!G81+'8.9 sz. mell(köztemető)'!G81+'8.10 sz. mell(önk.v.)'!G81+'8.11 sz. mell(közp.költs.)'!G81+'8.12 sz. mell(utak)'!G81+'8.13 sz. mell(közvil)'!G81+'8.14 sz. mell(város és község)'!G81+'8.15 sz. mell(fogorvos)'!G81+'8.16 sz. mell(közművelődés)'!G81+'8.17 sz. mell(szoc.tám)'!G81+'8.18 sz. mell(szünid.étk.)'!G81+'8.... sz. mell'!G81+'8.19 sz. mell(önk.jogalk)'!G81+'8.20 sz. mell(tám.fin)'!G81+'8.21 sz. mell(államadó)'!G81+'8.22 sz. mell(önk.nem sorol)'!G81+'8.23 sz. mell(szabadidő)'!G81+'8.24 sz. mell(Vészhelyzet)'!G81+'8.25 sz. mell(Közterület fennt)'!G81</f>
        <v>0</v>
      </c>
    </row>
    <row r="82" spans="1:8" s="47" customFormat="1" ht="12" customHeight="1" thickBot="1" x14ac:dyDescent="0.2">
      <c r="A82" s="209" t="s">
        <v>266</v>
      </c>
      <c r="B82" s="324" t="s">
        <v>286</v>
      </c>
      <c r="C82" s="406">
        <f>'8.1 sz. mell(múzeum)'!C82+'8.2 sz. mell(könyvtár)'!C82+'8.3 sz. mell(könyvtári áll.)'!C82+'8.4 sz. mell(védőnő)'!C82+'8.5 sz. mell (háziorv.)'!C82+'8.6 sz. mell (isk.étk)'!C82+'8.7 sz. mell(iskola)'!C82+'8.8 sz. mell(szolidarit)'!C82+'8.9 sz. mell(köztemető)'!C82+'8.10 sz. mell(önk.v.)'!C82+'8.11 sz. mell(közp.költs.)'!C82+'8.12 sz. mell(utak)'!C82+'8.13 sz. mell(közvil)'!C82+'8.14 sz. mell(város és község)'!C82+'8.15 sz. mell(fogorvos)'!C82+'8.16 sz. mell(közművelődés)'!C82+'8.17 sz. mell(szoc.tám)'!C82+'8.18 sz. mell(szünid.étk.)'!C82+'8.... sz. mell'!C82+'8.19 sz. mell(önk.jogalk)'!C82+'8.20 sz. mell(tám.fin)'!C82+'8.21 sz. mell(államadó)'!C82+'8.22 sz. mell(önk.nem sorol)'!C82+'8.23 sz. mell(szabadidő)'!C82+'8.24 sz. mell(Vészhelyzet)'!C82+'8.25 sz. mell(Közterület fennt)'!C82</f>
        <v>0</v>
      </c>
      <c r="D82" s="406">
        <f>'8.1 sz. mell(múzeum)'!D82+'8.2 sz. mell(könyvtár)'!D82+'8.3 sz. mell(könyvtári áll.)'!D82+'8.4 sz. mell(védőnő)'!D82+'8.5 sz. mell (háziorv.)'!D82+'8.6 sz. mell (isk.étk)'!D82+'8.7 sz. mell(iskola)'!D82+'8.8 sz. mell(szolidarit)'!D82+'8.9 sz. mell(köztemető)'!D82+'8.10 sz. mell(önk.v.)'!D82+'8.11 sz. mell(közp.költs.)'!D82+'8.12 sz. mell(utak)'!D82+'8.13 sz. mell(közvil)'!D82+'8.14 sz. mell(város és község)'!D82+'8.15 sz. mell(fogorvos)'!D82+'8.16 sz. mell(közművelődés)'!D82+'8.17 sz. mell(szoc.tám)'!D82+'8.18 sz. mell(szünid.étk.)'!D82+'8.... sz. mell'!D82+'8.19 sz. mell(önk.jogalk)'!D82+'8.20 sz. mell(tám.fin)'!D82+'8.21 sz. mell(államadó)'!D82+'8.22 sz. mell(önk.nem sorol)'!D82+'8.23 sz. mell(szabadidő)'!D82+'8.24 sz. mell(Vészhelyzet)'!D82+'8.25 sz. mell(Közterület fennt)'!D82</f>
        <v>0</v>
      </c>
      <c r="E82" s="479">
        <f>'8.1 sz. mell(múzeum)'!E82+'8.2 sz. mell(könyvtár)'!E82+'8.3 sz. mell(könyvtári áll.)'!E82+'8.4 sz. mell(védőnő)'!E82+'8.5 sz. mell (háziorv.)'!E82+'8.6 sz. mell (isk.étk)'!E82+'8.7 sz. mell(iskola)'!E82+'8.8 sz. mell(szolidarit)'!E82+'8.9 sz. mell(köztemető)'!E82+'8.10 sz. mell(önk.v.)'!E82+'8.11 sz. mell(közp.költs.)'!E82+'8.12 sz. mell(utak)'!E82+'8.13 sz. mell(közvil)'!E82+'8.14 sz. mell(város és község)'!E82+'8.15 sz. mell(fogorvos)'!E82+'8.16 sz. mell(közművelődés)'!E82+'8.17 sz. mell(szoc.tám)'!E82+'8.18 sz. mell(szünid.étk.)'!E82+'8.... sz. mell'!E82+'8.19 sz. mell(önk.jogalk)'!E82+'8.20 sz. mell(tám.fin)'!E82+'8.21 sz. mell(államadó)'!E82+'8.22 sz. mell(önk.nem sorol)'!E82+'8.23 sz. mell(szabadidő)'!E82+'8.24 sz. mell(Vészhelyzet)'!E82+'8.25 sz. mell(Közterület fennt)'!E82</f>
        <v>0</v>
      </c>
      <c r="F82" s="479">
        <f>'8.1 sz. mell(múzeum)'!F82+'8.2 sz. mell(könyvtár)'!F82+'8.3 sz. mell(könyvtári áll.)'!F82+'8.4 sz. mell(védőnő)'!F82+'8.5 sz. mell (háziorv.)'!F82+'8.6 sz. mell (isk.étk)'!F82+'8.7 sz. mell(iskola)'!F82+'8.8 sz. mell(szolidarit)'!F82+'8.9 sz. mell(köztemető)'!F82+'8.10 sz. mell(önk.v.)'!F82+'8.11 sz. mell(közp.költs.)'!F82+'8.12 sz. mell(utak)'!F82+'8.13 sz. mell(közvil)'!F82+'8.14 sz. mell(város és község)'!F82+'8.15 sz. mell(fogorvos)'!F82+'8.16 sz. mell(közművelődés)'!F82+'8.17 sz. mell(szoc.tám)'!F82+'8.18 sz. mell(szünid.étk.)'!F82+'8.... sz. mell'!F82+'8.19 sz. mell(önk.jogalk)'!F82+'8.20 sz. mell(tám.fin)'!F82+'8.21 sz. mell(államadó)'!F82+'8.22 sz. mell(önk.nem sorol)'!F82+'8.23 sz. mell(szabadidő)'!F82+'8.24 sz. mell(Vészhelyzet)'!F82+'8.25 sz. mell(Közterület fennt)'!F82</f>
        <v>0</v>
      </c>
      <c r="G82" s="479">
        <f>'8.1 sz. mell(múzeum)'!G82+'8.2 sz. mell(könyvtár)'!G82+'8.3 sz. mell(könyvtári áll.)'!G82+'8.4 sz. mell(védőnő)'!G82+'8.5 sz. mell (háziorv.)'!G82+'8.6 sz. mell (isk.étk)'!G82+'8.7 sz. mell(iskola)'!G82+'8.8 sz. mell(szolidarit)'!G82+'8.9 sz. mell(köztemető)'!G82+'8.10 sz. mell(önk.v.)'!G82+'8.11 sz. mell(közp.költs.)'!G82+'8.12 sz. mell(utak)'!G82+'8.13 sz. mell(közvil)'!G82+'8.14 sz. mell(város és község)'!G82+'8.15 sz. mell(fogorvos)'!G82+'8.16 sz. mell(közművelődés)'!G82+'8.17 sz. mell(szoc.tám)'!G82+'8.18 sz. mell(szünid.étk.)'!G82+'8.... sz. mell'!G82+'8.19 sz. mell(önk.jogalk)'!G82+'8.20 sz. mell(tám.fin)'!G82+'8.21 sz. mell(államadó)'!G82+'8.22 sz. mell(önk.nem sorol)'!G82+'8.23 sz. mell(szabadidő)'!G82+'8.24 sz. mell(Vészhelyzet)'!G82+'8.25 sz. mell(Közterület fennt)'!G82</f>
        <v>0</v>
      </c>
    </row>
    <row r="83" spans="1:8" s="47" customFormat="1" ht="12" customHeight="1" x14ac:dyDescent="0.2">
      <c r="A83" s="210" t="s">
        <v>267</v>
      </c>
      <c r="B83" s="387" t="s">
        <v>268</v>
      </c>
      <c r="C83" s="405">
        <f>'8.1 sz. mell(múzeum)'!C83+'8.2 sz. mell(könyvtár)'!C83+'8.3 sz. mell(könyvtári áll.)'!C83+'8.4 sz. mell(védőnő)'!C83+'8.5 sz. mell (háziorv.)'!C83+'8.6 sz. mell (isk.étk)'!C83+'8.7 sz. mell(iskola)'!C83+'8.8 sz. mell(szolidarit)'!C83+'8.9 sz. mell(köztemető)'!C83+'8.10 sz. mell(önk.v.)'!C83+'8.11 sz. mell(közp.költs.)'!C83+'8.12 sz. mell(utak)'!C83+'8.13 sz. mell(közvil)'!C83+'8.14 sz. mell(város és község)'!C83+'8.15 sz. mell(fogorvos)'!C83+'8.16 sz. mell(közművelődés)'!C83+'8.17 sz. mell(szoc.tám)'!C83+'8.18 sz. mell(szünid.étk.)'!C83+'8.... sz. mell'!C83+'8.19 sz. mell(önk.jogalk)'!C83+'8.20 sz. mell(tám.fin)'!C83+'8.21 sz. mell(államadó)'!C83+'8.22 sz. mell(önk.nem sorol)'!C83+'8.23 sz. mell(szabadidő)'!C83+'8.24 sz. mell(Vészhelyzet)'!C83+'8.25 sz. mell(Közterület fennt)'!C83</f>
        <v>0</v>
      </c>
      <c r="D83" s="405">
        <f>'8.1 sz. mell(múzeum)'!D83+'8.2 sz. mell(könyvtár)'!D83+'8.3 sz. mell(könyvtári áll.)'!D83+'8.4 sz. mell(védőnő)'!D83+'8.5 sz. mell (háziorv.)'!D83+'8.6 sz. mell (isk.étk)'!D83+'8.7 sz. mell(iskola)'!D83+'8.8 sz. mell(szolidarit)'!D83+'8.9 sz. mell(köztemető)'!D83+'8.10 sz. mell(önk.v.)'!D83+'8.11 sz. mell(közp.költs.)'!D83+'8.12 sz. mell(utak)'!D83+'8.13 sz. mell(közvil)'!D83+'8.14 sz. mell(város és község)'!D83+'8.15 sz. mell(fogorvos)'!D83+'8.16 sz. mell(közművelődés)'!D83+'8.17 sz. mell(szoc.tám)'!D83+'8.18 sz. mell(szünid.étk.)'!D83+'8.... sz. mell'!D83+'8.19 sz. mell(önk.jogalk)'!D83+'8.20 sz. mell(tám.fin)'!D83+'8.21 sz. mell(államadó)'!D83+'8.22 sz. mell(önk.nem sorol)'!D83+'8.23 sz. mell(szabadidő)'!D83+'8.24 sz. mell(Vészhelyzet)'!D83+'8.25 sz. mell(Közterület fennt)'!D83</f>
        <v>0</v>
      </c>
      <c r="E83" s="590">
        <f>'8.1 sz. mell(múzeum)'!E83+'8.2 sz. mell(könyvtár)'!E83+'8.3 sz. mell(könyvtári áll.)'!E83+'8.4 sz. mell(védőnő)'!E83+'8.5 sz. mell (háziorv.)'!E83+'8.6 sz. mell (isk.étk)'!E83+'8.7 sz. mell(iskola)'!E83+'8.8 sz. mell(szolidarit)'!E83+'8.9 sz. mell(köztemető)'!E83+'8.10 sz. mell(önk.v.)'!E83+'8.11 sz. mell(közp.költs.)'!E83+'8.12 sz. mell(utak)'!E83+'8.13 sz. mell(közvil)'!E83+'8.14 sz. mell(város és község)'!E83+'8.15 sz. mell(fogorvos)'!E83+'8.16 sz. mell(közművelődés)'!E83+'8.17 sz. mell(szoc.tám)'!E83+'8.18 sz. mell(szünid.étk.)'!E83+'8.... sz. mell'!E83+'8.19 sz. mell(önk.jogalk)'!E83+'8.20 sz. mell(tám.fin)'!E83+'8.21 sz. mell(államadó)'!E83+'8.22 sz. mell(önk.nem sorol)'!E83+'8.23 sz. mell(szabadidő)'!E83+'8.24 sz. mell(Vészhelyzet)'!E83+'8.25 sz. mell(Közterület fennt)'!E83</f>
        <v>0</v>
      </c>
      <c r="F83" s="590">
        <f>'8.1 sz. mell(múzeum)'!F83+'8.2 sz. mell(könyvtár)'!F83+'8.3 sz. mell(könyvtári áll.)'!F83+'8.4 sz. mell(védőnő)'!F83+'8.5 sz. mell (háziorv.)'!F83+'8.6 sz. mell (isk.étk)'!F83+'8.7 sz. mell(iskola)'!F83+'8.8 sz. mell(szolidarit)'!F83+'8.9 sz. mell(köztemető)'!F83+'8.10 sz. mell(önk.v.)'!F83+'8.11 sz. mell(közp.költs.)'!F83+'8.12 sz. mell(utak)'!F83+'8.13 sz. mell(közvil)'!F83+'8.14 sz. mell(város és község)'!F83+'8.15 sz. mell(fogorvos)'!F83+'8.16 sz. mell(közművelődés)'!F83+'8.17 sz. mell(szoc.tám)'!F83+'8.18 sz. mell(szünid.étk.)'!F83+'8.... sz. mell'!F83+'8.19 sz. mell(önk.jogalk)'!F83+'8.20 sz. mell(tám.fin)'!F83+'8.21 sz. mell(államadó)'!F83+'8.22 sz. mell(önk.nem sorol)'!F83+'8.23 sz. mell(szabadidő)'!F83+'8.24 sz. mell(Vészhelyzet)'!F83+'8.25 sz. mell(Közterület fennt)'!F83</f>
        <v>0</v>
      </c>
      <c r="G83" s="590">
        <f>'8.1 sz. mell(múzeum)'!G83+'8.2 sz. mell(könyvtár)'!G83+'8.3 sz. mell(könyvtári áll.)'!G83+'8.4 sz. mell(védőnő)'!G83+'8.5 sz. mell (háziorv.)'!G83+'8.6 sz. mell (isk.étk)'!G83+'8.7 sz. mell(iskola)'!G83+'8.8 sz. mell(szolidarit)'!G83+'8.9 sz. mell(köztemető)'!G83+'8.10 sz. mell(önk.v.)'!G83+'8.11 sz. mell(közp.költs.)'!G83+'8.12 sz. mell(utak)'!G83+'8.13 sz. mell(közvil)'!G83+'8.14 sz. mell(város és község)'!G83+'8.15 sz. mell(fogorvos)'!G83+'8.16 sz. mell(közművelődés)'!G83+'8.17 sz. mell(szoc.tám)'!G83+'8.18 sz. mell(szünid.étk.)'!G83+'8.... sz. mell'!G83+'8.19 sz. mell(önk.jogalk)'!G83+'8.20 sz. mell(tám.fin)'!G83+'8.21 sz. mell(államadó)'!G83+'8.22 sz. mell(önk.nem sorol)'!G83+'8.23 sz. mell(szabadidő)'!G83+'8.24 sz. mell(Vészhelyzet)'!G83+'8.25 sz. mell(Közterület fennt)'!G83</f>
        <v>0</v>
      </c>
    </row>
    <row r="84" spans="1:8" s="47" customFormat="1" ht="12" customHeight="1" x14ac:dyDescent="0.2">
      <c r="A84" s="211" t="s">
        <v>269</v>
      </c>
      <c r="B84" s="388" t="s">
        <v>270</v>
      </c>
      <c r="C84" s="399">
        <f>'8.1 sz. mell(múzeum)'!C84+'8.2 sz. mell(könyvtár)'!C84+'8.3 sz. mell(könyvtári áll.)'!C84+'8.4 sz. mell(védőnő)'!C84+'8.5 sz. mell (háziorv.)'!C84+'8.6 sz. mell (isk.étk)'!C84+'8.7 sz. mell(iskola)'!C84+'8.8 sz. mell(szolidarit)'!C84+'8.9 sz. mell(köztemető)'!C84+'8.10 sz. mell(önk.v.)'!C84+'8.11 sz. mell(közp.költs.)'!C84+'8.12 sz. mell(utak)'!C84+'8.13 sz. mell(közvil)'!C84+'8.14 sz. mell(város és község)'!C84+'8.15 sz. mell(fogorvos)'!C84+'8.16 sz. mell(közművelődés)'!C84+'8.17 sz. mell(szoc.tám)'!C84+'8.18 sz. mell(szünid.étk.)'!C84+'8.... sz. mell'!C84+'8.19 sz. mell(önk.jogalk)'!C84+'8.20 sz. mell(tám.fin)'!C84+'8.21 sz. mell(államadó)'!C84+'8.22 sz. mell(önk.nem sorol)'!C84+'8.23 sz. mell(szabadidő)'!C84+'8.24 sz. mell(Vészhelyzet)'!C84+'8.25 sz. mell(Közterület fennt)'!C84</f>
        <v>0</v>
      </c>
      <c r="D84" s="399">
        <f>'8.1 sz. mell(múzeum)'!D84+'8.2 sz. mell(könyvtár)'!D84+'8.3 sz. mell(könyvtári áll.)'!D84+'8.4 sz. mell(védőnő)'!D84+'8.5 sz. mell (háziorv.)'!D84+'8.6 sz. mell (isk.étk)'!D84+'8.7 sz. mell(iskola)'!D84+'8.8 sz. mell(szolidarit)'!D84+'8.9 sz. mell(köztemető)'!D84+'8.10 sz. mell(önk.v.)'!D84+'8.11 sz. mell(közp.költs.)'!D84+'8.12 sz. mell(utak)'!D84+'8.13 sz. mell(közvil)'!D84+'8.14 sz. mell(város és község)'!D84+'8.15 sz. mell(fogorvos)'!D84+'8.16 sz. mell(közművelődés)'!D84+'8.17 sz. mell(szoc.tám)'!D84+'8.18 sz. mell(szünid.étk.)'!D84+'8.... sz. mell'!D84+'8.19 sz. mell(önk.jogalk)'!D84+'8.20 sz. mell(tám.fin)'!D84+'8.21 sz. mell(államadó)'!D84+'8.22 sz. mell(önk.nem sorol)'!D84+'8.23 sz. mell(szabadidő)'!D84+'8.24 sz. mell(Vészhelyzet)'!D84+'8.25 sz. mell(Közterület fennt)'!D84</f>
        <v>0</v>
      </c>
      <c r="E84" s="591">
        <f>'8.1 sz. mell(múzeum)'!E84+'8.2 sz. mell(könyvtár)'!E84+'8.3 sz. mell(könyvtári áll.)'!E84+'8.4 sz. mell(védőnő)'!E84+'8.5 sz. mell (háziorv.)'!E84+'8.6 sz. mell (isk.étk)'!E84+'8.7 sz. mell(iskola)'!E84+'8.8 sz. mell(szolidarit)'!E84+'8.9 sz. mell(köztemető)'!E84+'8.10 sz. mell(önk.v.)'!E84+'8.11 sz. mell(közp.költs.)'!E84+'8.12 sz. mell(utak)'!E84+'8.13 sz. mell(közvil)'!E84+'8.14 sz. mell(város és község)'!E84+'8.15 sz. mell(fogorvos)'!E84+'8.16 sz. mell(közművelődés)'!E84+'8.17 sz. mell(szoc.tám)'!E84+'8.18 sz. mell(szünid.étk.)'!E84+'8.... sz. mell'!E84+'8.19 sz. mell(önk.jogalk)'!E84+'8.20 sz. mell(tám.fin)'!E84+'8.21 sz. mell(államadó)'!E84+'8.22 sz. mell(önk.nem sorol)'!E84+'8.23 sz. mell(szabadidő)'!E84+'8.24 sz. mell(Vészhelyzet)'!E84+'8.25 sz. mell(Közterület fennt)'!E84</f>
        <v>0</v>
      </c>
      <c r="F84" s="591">
        <f>'8.1 sz. mell(múzeum)'!F84+'8.2 sz. mell(könyvtár)'!F84+'8.3 sz. mell(könyvtári áll.)'!F84+'8.4 sz. mell(védőnő)'!F84+'8.5 sz. mell (háziorv.)'!F84+'8.6 sz. mell (isk.étk)'!F84+'8.7 sz. mell(iskola)'!F84+'8.8 sz. mell(szolidarit)'!F84+'8.9 sz. mell(köztemető)'!F84+'8.10 sz. mell(önk.v.)'!F84+'8.11 sz. mell(közp.költs.)'!F84+'8.12 sz. mell(utak)'!F84+'8.13 sz. mell(közvil)'!F84+'8.14 sz. mell(város és község)'!F84+'8.15 sz. mell(fogorvos)'!F84+'8.16 sz. mell(közművelődés)'!F84+'8.17 sz. mell(szoc.tám)'!F84+'8.18 sz. mell(szünid.étk.)'!F84+'8.... sz. mell'!F84+'8.19 sz. mell(önk.jogalk)'!F84+'8.20 sz. mell(tám.fin)'!F84+'8.21 sz. mell(államadó)'!F84+'8.22 sz. mell(önk.nem sorol)'!F84+'8.23 sz. mell(szabadidő)'!F84+'8.24 sz. mell(Vészhelyzet)'!F84+'8.25 sz. mell(Közterület fennt)'!F84</f>
        <v>0</v>
      </c>
      <c r="G84" s="591">
        <f>'8.1 sz. mell(múzeum)'!G84+'8.2 sz. mell(könyvtár)'!G84+'8.3 sz. mell(könyvtári áll.)'!G84+'8.4 sz. mell(védőnő)'!G84+'8.5 sz. mell (háziorv.)'!G84+'8.6 sz. mell (isk.étk)'!G84+'8.7 sz. mell(iskola)'!G84+'8.8 sz. mell(szolidarit)'!G84+'8.9 sz. mell(köztemető)'!G84+'8.10 sz. mell(önk.v.)'!G84+'8.11 sz. mell(közp.költs.)'!G84+'8.12 sz. mell(utak)'!G84+'8.13 sz. mell(közvil)'!G84+'8.14 sz. mell(város és község)'!G84+'8.15 sz. mell(fogorvos)'!G84+'8.16 sz. mell(közművelődés)'!G84+'8.17 sz. mell(szoc.tám)'!G84+'8.18 sz. mell(szünid.étk.)'!G84+'8.... sz. mell'!G84+'8.19 sz. mell(önk.jogalk)'!G84+'8.20 sz. mell(tám.fin)'!G84+'8.21 sz. mell(államadó)'!G84+'8.22 sz. mell(önk.nem sorol)'!G84+'8.23 sz. mell(szabadidő)'!G84+'8.24 sz. mell(Vészhelyzet)'!G84+'8.25 sz. mell(Közterület fennt)'!G84</f>
        <v>0</v>
      </c>
    </row>
    <row r="85" spans="1:8" s="47" customFormat="1" ht="12" customHeight="1" x14ac:dyDescent="0.2">
      <c r="A85" s="211" t="s">
        <v>271</v>
      </c>
      <c r="B85" s="388" t="s">
        <v>272</v>
      </c>
      <c r="C85" s="399">
        <f>'8.1 sz. mell(múzeum)'!C85+'8.2 sz. mell(könyvtár)'!C85+'8.3 sz. mell(könyvtári áll.)'!C85+'8.4 sz. mell(védőnő)'!C85+'8.5 sz. mell (háziorv.)'!C85+'8.6 sz. mell (isk.étk)'!C85+'8.7 sz. mell(iskola)'!C85+'8.8 sz. mell(szolidarit)'!C85+'8.9 sz. mell(köztemető)'!C85+'8.10 sz. mell(önk.v.)'!C85+'8.11 sz. mell(közp.költs.)'!C85+'8.12 sz. mell(utak)'!C85+'8.13 sz. mell(közvil)'!C85+'8.14 sz. mell(város és község)'!C85+'8.15 sz. mell(fogorvos)'!C85+'8.16 sz. mell(közművelődés)'!C85+'8.17 sz. mell(szoc.tám)'!C85+'8.18 sz. mell(szünid.étk.)'!C85+'8.... sz. mell'!C85+'8.19 sz. mell(önk.jogalk)'!C85+'8.20 sz. mell(tám.fin)'!C85+'8.21 sz. mell(államadó)'!C85+'8.22 sz. mell(önk.nem sorol)'!C85+'8.23 sz. mell(szabadidő)'!C85+'8.24 sz. mell(Vészhelyzet)'!C85+'8.25 sz. mell(Közterület fennt)'!C85</f>
        <v>0</v>
      </c>
      <c r="D85" s="399">
        <f>'8.1 sz. mell(múzeum)'!D85+'8.2 sz. mell(könyvtár)'!D85+'8.3 sz. mell(könyvtári áll.)'!D85+'8.4 sz. mell(védőnő)'!D85+'8.5 sz. mell (háziorv.)'!D85+'8.6 sz. mell (isk.étk)'!D85+'8.7 sz. mell(iskola)'!D85+'8.8 sz. mell(szolidarit)'!D85+'8.9 sz. mell(köztemető)'!D85+'8.10 sz. mell(önk.v.)'!D85+'8.11 sz. mell(közp.költs.)'!D85+'8.12 sz. mell(utak)'!D85+'8.13 sz. mell(közvil)'!D85+'8.14 sz. mell(város és község)'!D85+'8.15 sz. mell(fogorvos)'!D85+'8.16 sz. mell(közművelődés)'!D85+'8.17 sz. mell(szoc.tám)'!D85+'8.18 sz. mell(szünid.étk.)'!D85+'8.... sz. mell'!D85+'8.19 sz. mell(önk.jogalk)'!D85+'8.20 sz. mell(tám.fin)'!D85+'8.21 sz. mell(államadó)'!D85+'8.22 sz. mell(önk.nem sorol)'!D85+'8.23 sz. mell(szabadidő)'!D85+'8.24 sz. mell(Vészhelyzet)'!D85+'8.25 sz. mell(Közterület fennt)'!D85</f>
        <v>0</v>
      </c>
      <c r="E85" s="591">
        <f>'8.1 sz. mell(múzeum)'!E85+'8.2 sz. mell(könyvtár)'!E85+'8.3 sz. mell(könyvtári áll.)'!E85+'8.4 sz. mell(védőnő)'!E85+'8.5 sz. mell (háziorv.)'!E85+'8.6 sz. mell (isk.étk)'!E85+'8.7 sz. mell(iskola)'!E85+'8.8 sz. mell(szolidarit)'!E85+'8.9 sz. mell(köztemető)'!E85+'8.10 sz. mell(önk.v.)'!E85+'8.11 sz. mell(közp.költs.)'!E85+'8.12 sz. mell(utak)'!E85+'8.13 sz. mell(közvil)'!E85+'8.14 sz. mell(város és község)'!E85+'8.15 sz. mell(fogorvos)'!E85+'8.16 sz. mell(közművelődés)'!E85+'8.17 sz. mell(szoc.tám)'!E85+'8.18 sz. mell(szünid.étk.)'!E85+'8.... sz. mell'!E85+'8.19 sz. mell(önk.jogalk)'!E85+'8.20 sz. mell(tám.fin)'!E85+'8.21 sz. mell(államadó)'!E85+'8.22 sz. mell(önk.nem sorol)'!E85+'8.23 sz. mell(szabadidő)'!E85+'8.24 sz. mell(Vészhelyzet)'!E85+'8.25 sz. mell(Közterület fennt)'!E85</f>
        <v>0</v>
      </c>
      <c r="F85" s="591">
        <f>'8.1 sz. mell(múzeum)'!F85+'8.2 sz. mell(könyvtár)'!F85+'8.3 sz. mell(könyvtári áll.)'!F85+'8.4 sz. mell(védőnő)'!F85+'8.5 sz. mell (háziorv.)'!F85+'8.6 sz. mell (isk.étk)'!F85+'8.7 sz. mell(iskola)'!F85+'8.8 sz. mell(szolidarit)'!F85+'8.9 sz. mell(köztemető)'!F85+'8.10 sz. mell(önk.v.)'!F85+'8.11 sz. mell(közp.költs.)'!F85+'8.12 sz. mell(utak)'!F85+'8.13 sz. mell(közvil)'!F85+'8.14 sz. mell(város és község)'!F85+'8.15 sz. mell(fogorvos)'!F85+'8.16 sz. mell(közművelődés)'!F85+'8.17 sz. mell(szoc.tám)'!F85+'8.18 sz. mell(szünid.étk.)'!F85+'8.... sz. mell'!F85+'8.19 sz. mell(önk.jogalk)'!F85+'8.20 sz. mell(tám.fin)'!F85+'8.21 sz. mell(államadó)'!F85+'8.22 sz. mell(önk.nem sorol)'!F85+'8.23 sz. mell(szabadidő)'!F85+'8.24 sz. mell(Vészhelyzet)'!F85+'8.25 sz. mell(Közterület fennt)'!F85</f>
        <v>0</v>
      </c>
      <c r="G85" s="591">
        <f>'8.1 sz. mell(múzeum)'!G85+'8.2 sz. mell(könyvtár)'!G85+'8.3 sz. mell(könyvtári áll.)'!G85+'8.4 sz. mell(védőnő)'!G85+'8.5 sz. mell (háziorv.)'!G85+'8.6 sz. mell (isk.étk)'!G85+'8.7 sz. mell(iskola)'!G85+'8.8 sz. mell(szolidarit)'!G85+'8.9 sz. mell(köztemető)'!G85+'8.10 sz. mell(önk.v.)'!G85+'8.11 sz. mell(közp.költs.)'!G85+'8.12 sz. mell(utak)'!G85+'8.13 sz. mell(közvil)'!G85+'8.14 sz. mell(város és község)'!G85+'8.15 sz. mell(fogorvos)'!G85+'8.16 sz. mell(közművelődés)'!G85+'8.17 sz. mell(szoc.tám)'!G85+'8.18 sz. mell(szünid.étk.)'!G85+'8.... sz. mell'!G85+'8.19 sz. mell(önk.jogalk)'!G85+'8.20 sz. mell(tám.fin)'!G85+'8.21 sz. mell(államadó)'!G85+'8.22 sz. mell(önk.nem sorol)'!G85+'8.23 sz. mell(szabadidő)'!G85+'8.24 sz. mell(Vészhelyzet)'!G85+'8.25 sz. mell(Közterület fennt)'!G85</f>
        <v>0</v>
      </c>
    </row>
    <row r="86" spans="1:8" s="46" customFormat="1" ht="12" customHeight="1" thickBot="1" x14ac:dyDescent="0.25">
      <c r="A86" s="212" t="s">
        <v>273</v>
      </c>
      <c r="B86" s="391" t="s">
        <v>274</v>
      </c>
      <c r="C86" s="407">
        <f>'8.1 sz. mell(múzeum)'!C86+'8.2 sz. mell(könyvtár)'!C86+'8.3 sz. mell(könyvtári áll.)'!C86+'8.4 sz. mell(védőnő)'!C86+'8.5 sz. mell (háziorv.)'!C86+'8.6 sz. mell (isk.étk)'!C86+'8.7 sz. mell(iskola)'!C86+'8.8 sz. mell(szolidarit)'!C86+'8.9 sz. mell(köztemető)'!C86+'8.10 sz. mell(önk.v.)'!C86+'8.11 sz. mell(közp.költs.)'!C86+'8.12 sz. mell(utak)'!C86+'8.13 sz. mell(közvil)'!C86+'8.14 sz. mell(város és község)'!C86+'8.15 sz. mell(fogorvos)'!C86+'8.16 sz. mell(közművelődés)'!C86+'8.17 sz. mell(szoc.tám)'!C86+'8.18 sz. mell(szünid.étk.)'!C86+'8.... sz. mell'!C86+'8.19 sz. mell(önk.jogalk)'!C86+'8.20 sz. mell(tám.fin)'!C86+'8.21 sz. mell(államadó)'!C86+'8.22 sz. mell(önk.nem sorol)'!C86+'8.23 sz. mell(szabadidő)'!C86+'8.24 sz. mell(Vészhelyzet)'!C86+'8.25 sz. mell(Közterület fennt)'!C86</f>
        <v>0</v>
      </c>
      <c r="D86" s="407">
        <f>'8.1 sz. mell(múzeum)'!D86+'8.2 sz. mell(könyvtár)'!D86+'8.3 sz. mell(könyvtári áll.)'!D86+'8.4 sz. mell(védőnő)'!D86+'8.5 sz. mell (háziorv.)'!D86+'8.6 sz. mell (isk.étk)'!D86+'8.7 sz. mell(iskola)'!D86+'8.8 sz. mell(szolidarit)'!D86+'8.9 sz. mell(köztemető)'!D86+'8.10 sz. mell(önk.v.)'!D86+'8.11 sz. mell(közp.költs.)'!D86+'8.12 sz. mell(utak)'!D86+'8.13 sz. mell(közvil)'!D86+'8.14 sz. mell(város és község)'!D86+'8.15 sz. mell(fogorvos)'!D86+'8.16 sz. mell(közművelődés)'!D86+'8.17 sz. mell(szoc.tám)'!D86+'8.18 sz. mell(szünid.étk.)'!D86+'8.... sz. mell'!D86+'8.19 sz. mell(önk.jogalk)'!D86+'8.20 sz. mell(tám.fin)'!D86+'8.21 sz. mell(államadó)'!D86+'8.22 sz. mell(önk.nem sorol)'!D86+'8.23 sz. mell(szabadidő)'!D86+'8.24 sz. mell(Vészhelyzet)'!D86+'8.25 sz. mell(Közterület fennt)'!D86</f>
        <v>0</v>
      </c>
      <c r="E86" s="592">
        <f>'8.1 sz. mell(múzeum)'!E86+'8.2 sz. mell(könyvtár)'!E86+'8.3 sz. mell(könyvtári áll.)'!E86+'8.4 sz. mell(védőnő)'!E86+'8.5 sz. mell (háziorv.)'!E86+'8.6 sz. mell (isk.étk)'!E86+'8.7 sz. mell(iskola)'!E86+'8.8 sz. mell(szolidarit)'!E86+'8.9 sz. mell(köztemető)'!E86+'8.10 sz. mell(önk.v.)'!E86+'8.11 sz. mell(közp.költs.)'!E86+'8.12 sz. mell(utak)'!E86+'8.13 sz. mell(közvil)'!E86+'8.14 sz. mell(város és község)'!E86+'8.15 sz. mell(fogorvos)'!E86+'8.16 sz. mell(közművelődés)'!E86+'8.17 sz. mell(szoc.tám)'!E86+'8.18 sz. mell(szünid.étk.)'!E86+'8.... sz. mell'!E86+'8.19 sz. mell(önk.jogalk)'!E86+'8.20 sz. mell(tám.fin)'!E86+'8.21 sz. mell(államadó)'!E86+'8.22 sz. mell(önk.nem sorol)'!E86+'8.23 sz. mell(szabadidő)'!E86+'8.24 sz. mell(Vészhelyzet)'!E86+'8.25 sz. mell(Közterület fennt)'!E86</f>
        <v>0</v>
      </c>
      <c r="F86" s="592">
        <f>'8.1 sz. mell(múzeum)'!F86+'8.2 sz. mell(könyvtár)'!F86+'8.3 sz. mell(könyvtári áll.)'!F86+'8.4 sz. mell(védőnő)'!F86+'8.5 sz. mell (háziorv.)'!F86+'8.6 sz. mell (isk.étk)'!F86+'8.7 sz. mell(iskola)'!F86+'8.8 sz. mell(szolidarit)'!F86+'8.9 sz. mell(köztemető)'!F86+'8.10 sz. mell(önk.v.)'!F86+'8.11 sz. mell(közp.költs.)'!F86+'8.12 sz. mell(utak)'!F86+'8.13 sz. mell(közvil)'!F86+'8.14 sz. mell(város és község)'!F86+'8.15 sz. mell(fogorvos)'!F86+'8.16 sz. mell(közművelődés)'!F86+'8.17 sz. mell(szoc.tám)'!F86+'8.18 sz. mell(szünid.étk.)'!F86+'8.... sz. mell'!F86+'8.19 sz. mell(önk.jogalk)'!F86+'8.20 sz. mell(tám.fin)'!F86+'8.21 sz. mell(államadó)'!F86+'8.22 sz. mell(önk.nem sorol)'!F86+'8.23 sz. mell(szabadidő)'!F86+'8.24 sz. mell(Vészhelyzet)'!F86+'8.25 sz. mell(Közterület fennt)'!F86</f>
        <v>0</v>
      </c>
      <c r="G86" s="592">
        <f>'8.1 sz. mell(múzeum)'!G86+'8.2 sz. mell(könyvtár)'!G86+'8.3 sz. mell(könyvtári áll.)'!G86+'8.4 sz. mell(védőnő)'!G86+'8.5 sz. mell (háziorv.)'!G86+'8.6 sz. mell (isk.étk)'!G86+'8.7 sz. mell(iskola)'!G86+'8.8 sz. mell(szolidarit)'!G86+'8.9 sz. mell(köztemető)'!G86+'8.10 sz. mell(önk.v.)'!G86+'8.11 sz. mell(közp.költs.)'!G86+'8.12 sz. mell(utak)'!G86+'8.13 sz. mell(közvil)'!G86+'8.14 sz. mell(város és község)'!G86+'8.15 sz. mell(fogorvos)'!G86+'8.16 sz. mell(közművelődés)'!G86+'8.17 sz. mell(szoc.tám)'!G86+'8.18 sz. mell(szünid.étk.)'!G86+'8.... sz. mell'!G86+'8.19 sz. mell(önk.jogalk)'!G86+'8.20 sz. mell(tám.fin)'!G86+'8.21 sz. mell(államadó)'!G86+'8.22 sz. mell(önk.nem sorol)'!G86+'8.23 sz. mell(szabadidő)'!G86+'8.24 sz. mell(Vészhelyzet)'!G86+'8.25 sz. mell(Közterület fennt)'!G86</f>
        <v>0</v>
      </c>
    </row>
    <row r="87" spans="1:8" s="46" customFormat="1" ht="12" customHeight="1" thickBot="1" x14ac:dyDescent="0.2">
      <c r="A87" s="209" t="s">
        <v>275</v>
      </c>
      <c r="B87" s="324" t="s">
        <v>413</v>
      </c>
      <c r="C87" s="408">
        <f>'8.1 sz. mell(múzeum)'!C87+'8.2 sz. mell(könyvtár)'!C87+'8.3 sz. mell(könyvtári áll.)'!C87+'8.4 sz. mell(védőnő)'!C87+'8.5 sz. mell (háziorv.)'!C87+'8.6 sz. mell (isk.étk)'!C87+'8.7 sz. mell(iskola)'!C87+'8.8 sz. mell(szolidarit)'!C87+'8.9 sz. mell(köztemető)'!C87+'8.10 sz. mell(önk.v.)'!C87+'8.11 sz. mell(közp.költs.)'!C87+'8.12 sz. mell(utak)'!C87+'8.13 sz. mell(közvil)'!C87+'8.14 sz. mell(város és község)'!C87+'8.15 sz. mell(fogorvos)'!C87+'8.16 sz. mell(közművelődés)'!C87+'8.17 sz. mell(szoc.tám)'!C87+'8.18 sz. mell(szünid.étk.)'!C87+'8.... sz. mell'!C87+'8.19 sz. mell(önk.jogalk)'!C87+'8.20 sz. mell(tám.fin)'!C87+'8.21 sz. mell(államadó)'!C87+'8.22 sz. mell(önk.nem sorol)'!C87+'8.23 sz. mell(szabadidő)'!C87+'8.24 sz. mell(Vészhelyzet)'!C87+'8.25 sz. mell(Közterület fennt)'!C87</f>
        <v>0</v>
      </c>
      <c r="D87" s="408">
        <f>'8.1 sz. mell(múzeum)'!D87+'8.2 sz. mell(könyvtár)'!D87+'8.3 sz. mell(könyvtári áll.)'!D87+'8.4 sz. mell(védőnő)'!D87+'8.5 sz. mell (háziorv.)'!D87+'8.6 sz. mell (isk.étk)'!D87+'8.7 sz. mell(iskola)'!D87+'8.8 sz. mell(szolidarit)'!D87+'8.9 sz. mell(köztemető)'!D87+'8.10 sz. mell(önk.v.)'!D87+'8.11 sz. mell(közp.költs.)'!D87+'8.12 sz. mell(utak)'!D87+'8.13 sz. mell(közvil)'!D87+'8.14 sz. mell(város és község)'!D87+'8.15 sz. mell(fogorvos)'!D87+'8.16 sz. mell(közművelődés)'!D87+'8.17 sz. mell(szoc.tám)'!D87+'8.18 sz. mell(szünid.étk.)'!D87+'8.... sz. mell'!D87+'8.19 sz. mell(önk.jogalk)'!D87+'8.20 sz. mell(tám.fin)'!D87+'8.21 sz. mell(államadó)'!D87+'8.22 sz. mell(önk.nem sorol)'!D87+'8.23 sz. mell(szabadidő)'!D87+'8.24 sz. mell(Vészhelyzet)'!D87+'8.25 sz. mell(Közterület fennt)'!D87</f>
        <v>0</v>
      </c>
      <c r="E87" s="408">
        <f>'8.1 sz. mell(múzeum)'!E87+'8.2 sz. mell(könyvtár)'!E87+'8.3 sz. mell(könyvtári áll.)'!E87+'8.4 sz. mell(védőnő)'!E87+'8.5 sz. mell (háziorv.)'!E87+'8.6 sz. mell (isk.étk)'!E87+'8.7 sz. mell(iskola)'!E87+'8.8 sz. mell(szolidarit)'!E87+'8.9 sz. mell(köztemető)'!E87+'8.10 sz. mell(önk.v.)'!E87+'8.11 sz. mell(közp.költs.)'!E87+'8.12 sz. mell(utak)'!E87+'8.13 sz. mell(közvil)'!E87+'8.14 sz. mell(város és község)'!E87+'8.15 sz. mell(fogorvos)'!E87+'8.16 sz. mell(közművelődés)'!E87+'8.17 sz. mell(szoc.tám)'!E87+'8.18 sz. mell(szünid.étk.)'!E87+'8.... sz. mell'!E87+'8.19 sz. mell(önk.jogalk)'!E87+'8.20 sz. mell(tám.fin)'!E87+'8.21 sz. mell(államadó)'!E87+'8.22 sz. mell(önk.nem sorol)'!E87+'8.23 sz. mell(szabadidő)'!E87+'8.24 sz. mell(Vészhelyzet)'!E87+'8.25 sz. mell(Közterület fennt)'!E87</f>
        <v>0</v>
      </c>
      <c r="F87" s="478">
        <f>'8.1 sz. mell(múzeum)'!F87+'8.2 sz. mell(könyvtár)'!F87+'8.3 sz. mell(könyvtári áll.)'!F87+'8.4 sz. mell(védőnő)'!F87+'8.5 sz. mell (háziorv.)'!F87+'8.6 sz. mell (isk.étk)'!F87+'8.7 sz. mell(iskola)'!F87+'8.8 sz. mell(szolidarit)'!F87+'8.9 sz. mell(köztemető)'!F87+'8.10 sz. mell(önk.v.)'!F87+'8.11 sz. mell(közp.költs.)'!F87+'8.12 sz. mell(utak)'!F87+'8.13 sz. mell(közvil)'!F87+'8.14 sz. mell(város és község)'!F87+'8.15 sz. mell(fogorvos)'!F87+'8.16 sz. mell(közművelődés)'!F87+'8.17 sz. mell(szoc.tám)'!F87+'8.18 sz. mell(szünid.étk.)'!F87+'8.... sz. mell'!F87+'8.19 sz. mell(önk.jogalk)'!F87+'8.20 sz. mell(tám.fin)'!F87+'8.21 sz. mell(államadó)'!F87+'8.22 sz. mell(önk.nem sorol)'!F87+'8.23 sz. mell(szabadidő)'!F87+'8.24 sz. mell(Vészhelyzet)'!F87+'8.25 sz. mell(Közterület fennt)'!F87</f>
        <v>0</v>
      </c>
      <c r="G87" s="478">
        <f>'8.1 sz. mell(múzeum)'!G87+'8.2 sz. mell(könyvtár)'!G87+'8.3 sz. mell(könyvtári áll.)'!G87+'8.4 sz. mell(védőnő)'!G87+'8.5 sz. mell (háziorv.)'!G87+'8.6 sz. mell (isk.étk)'!G87+'8.7 sz. mell(iskola)'!G87+'8.8 sz. mell(szolidarit)'!G87+'8.9 sz. mell(köztemető)'!G87+'8.10 sz. mell(önk.v.)'!G87+'8.11 sz. mell(közp.költs.)'!G87+'8.12 sz. mell(utak)'!G87+'8.13 sz. mell(közvil)'!G87+'8.14 sz. mell(város és község)'!G87+'8.15 sz. mell(fogorvos)'!G87+'8.16 sz. mell(közművelődés)'!G87+'8.17 sz. mell(szoc.tám)'!G87+'8.18 sz. mell(szünid.étk.)'!G87+'8.... sz. mell'!G87+'8.19 sz. mell(önk.jogalk)'!G87+'8.20 sz. mell(tám.fin)'!G87+'8.21 sz. mell(államadó)'!G87+'8.22 sz. mell(önk.nem sorol)'!G87+'8.23 sz. mell(szabadidő)'!G87+'8.24 sz. mell(Vészhelyzet)'!G87+'8.25 sz. mell(Közterület fennt)'!G87</f>
        <v>0</v>
      </c>
    </row>
    <row r="88" spans="1:8" s="46" customFormat="1" ht="12" customHeight="1" thickBot="1" x14ac:dyDescent="0.2">
      <c r="A88" s="209" t="s">
        <v>444</v>
      </c>
      <c r="B88" s="324" t="s">
        <v>276</v>
      </c>
      <c r="C88" s="323">
        <f>'8.1 sz. mell(múzeum)'!C88+'8.2 sz. mell(könyvtár)'!C88+'8.3 sz. mell(könyvtári áll.)'!C88+'8.4 sz. mell(védőnő)'!C88+'8.5 sz. mell (háziorv.)'!C88+'8.6 sz. mell (isk.étk)'!C88+'8.7 sz. mell(iskola)'!C88+'8.8 sz. mell(szolidarit)'!C88+'8.9 sz. mell(köztemető)'!C88+'8.10 sz. mell(önk.v.)'!C88+'8.11 sz. mell(közp.költs.)'!C88+'8.12 sz. mell(utak)'!C88+'8.13 sz. mell(közvil)'!C88+'8.14 sz. mell(város és község)'!C88+'8.15 sz. mell(fogorvos)'!C88+'8.16 sz. mell(közművelődés)'!C88+'8.17 sz. mell(szoc.tám)'!C88+'8.18 sz. mell(szünid.étk.)'!C88+'8.... sz. mell'!C88+'8.19 sz. mell(önk.jogalk)'!C88+'8.20 sz. mell(tám.fin)'!C88+'8.21 sz. mell(államadó)'!C88+'8.22 sz. mell(önk.nem sorol)'!C88+'8.23 sz. mell(szabadidő)'!C88+'8.24 sz. mell(Vészhelyzet)'!C88+'8.25 sz. mell(Közterület fennt)'!C88</f>
        <v>0</v>
      </c>
      <c r="D88" s="323">
        <f>'8.1 sz. mell(múzeum)'!D88+'8.2 sz. mell(könyvtár)'!D88+'8.3 sz. mell(könyvtári áll.)'!D88+'8.4 sz. mell(védőnő)'!D88+'8.5 sz. mell (háziorv.)'!D88+'8.6 sz. mell (isk.étk)'!D88+'8.7 sz. mell(iskola)'!D88+'8.8 sz. mell(szolidarit)'!D88+'8.9 sz. mell(köztemető)'!D88+'8.10 sz. mell(önk.v.)'!D88+'8.11 sz. mell(közp.költs.)'!D88+'8.12 sz. mell(utak)'!D88+'8.13 sz. mell(közvil)'!D88+'8.14 sz. mell(város és község)'!D88+'8.15 sz. mell(fogorvos)'!D88+'8.16 sz. mell(közművelődés)'!D88+'8.17 sz. mell(szoc.tám)'!D88+'8.18 sz. mell(szünid.étk.)'!D88+'8.... sz. mell'!D88+'8.19 sz. mell(önk.jogalk)'!D88+'8.20 sz. mell(tám.fin)'!D88+'8.21 sz. mell(államadó)'!D88+'8.22 sz. mell(önk.nem sorol)'!D88+'8.23 sz. mell(szabadidő)'!D88+'8.24 sz. mell(Vészhelyzet)'!D88+'8.25 sz. mell(Közterület fennt)'!D88</f>
        <v>0</v>
      </c>
      <c r="E88" s="323">
        <f>'8.1 sz. mell(múzeum)'!E88+'8.2 sz. mell(könyvtár)'!E88+'8.3 sz. mell(könyvtári áll.)'!E88+'8.4 sz. mell(védőnő)'!E88+'8.5 sz. mell (háziorv.)'!E88+'8.6 sz. mell (isk.étk)'!E88+'8.7 sz. mell(iskola)'!E88+'8.8 sz. mell(szolidarit)'!E88+'8.9 sz. mell(köztemető)'!E88+'8.10 sz. mell(önk.v.)'!E88+'8.11 sz. mell(közp.költs.)'!E88+'8.12 sz. mell(utak)'!E88+'8.13 sz. mell(közvil)'!E88+'8.14 sz. mell(város és község)'!E88+'8.15 sz. mell(fogorvos)'!E88+'8.16 sz. mell(közművelődés)'!E88+'8.17 sz. mell(szoc.tám)'!E88+'8.18 sz. mell(szünid.étk.)'!E88+'8.... sz. mell'!E88+'8.19 sz. mell(önk.jogalk)'!E88+'8.20 sz. mell(tám.fin)'!E88+'8.21 sz. mell(államadó)'!E88+'8.22 sz. mell(önk.nem sorol)'!E88+'8.23 sz. mell(szabadidő)'!E88+'8.24 sz. mell(Vészhelyzet)'!E88+'8.25 sz. mell(Közterület fennt)'!E88</f>
        <v>0</v>
      </c>
      <c r="F88" s="115">
        <f>'8.1 sz. mell(múzeum)'!F88+'8.2 sz. mell(könyvtár)'!F88+'8.3 sz. mell(könyvtári áll.)'!F88+'8.4 sz. mell(védőnő)'!F88+'8.5 sz. mell (háziorv.)'!F88+'8.6 sz. mell (isk.étk)'!F88+'8.7 sz. mell(iskola)'!F88+'8.8 sz. mell(szolidarit)'!F88+'8.9 sz. mell(köztemető)'!F88+'8.10 sz. mell(önk.v.)'!F88+'8.11 sz. mell(közp.költs.)'!F88+'8.12 sz. mell(utak)'!F88+'8.13 sz. mell(közvil)'!F88+'8.14 sz. mell(város és község)'!F88+'8.15 sz. mell(fogorvos)'!F88+'8.16 sz. mell(közművelődés)'!F88+'8.17 sz. mell(szoc.tám)'!F88+'8.18 sz. mell(szünid.étk.)'!F88+'8.... sz. mell'!F88+'8.19 sz. mell(önk.jogalk)'!F88+'8.20 sz. mell(tám.fin)'!F88+'8.21 sz. mell(államadó)'!F88+'8.22 sz. mell(önk.nem sorol)'!F88+'8.23 sz. mell(szabadidő)'!F88+'8.24 sz. mell(Vészhelyzet)'!F88+'8.25 sz. mell(Közterület fennt)'!F88</f>
        <v>0</v>
      </c>
      <c r="G88" s="115">
        <f>'8.1 sz. mell(múzeum)'!G88+'8.2 sz. mell(könyvtár)'!G88+'8.3 sz. mell(könyvtári áll.)'!G88+'8.4 sz. mell(védőnő)'!G88+'8.5 sz. mell (háziorv.)'!G88+'8.6 sz. mell (isk.étk)'!G88+'8.7 sz. mell(iskola)'!G88+'8.8 sz. mell(szolidarit)'!G88+'8.9 sz. mell(köztemető)'!G88+'8.10 sz. mell(önk.v.)'!G88+'8.11 sz. mell(közp.költs.)'!G88+'8.12 sz. mell(utak)'!G88+'8.13 sz. mell(közvil)'!G88+'8.14 sz. mell(város és község)'!G88+'8.15 sz. mell(fogorvos)'!G88+'8.16 sz. mell(közművelődés)'!G88+'8.17 sz. mell(szoc.tám)'!G88+'8.18 sz. mell(szünid.étk.)'!G88+'8.... sz. mell'!G88+'8.19 sz. mell(önk.jogalk)'!G88+'8.20 sz. mell(tám.fin)'!G88+'8.21 sz. mell(államadó)'!G88+'8.22 sz. mell(önk.nem sorol)'!G88+'8.23 sz. mell(szabadidő)'!G88+'8.24 sz. mell(Vészhelyzet)'!G88+'8.25 sz. mell(Közterület fennt)'!G88</f>
        <v>0</v>
      </c>
    </row>
    <row r="89" spans="1:8" s="46" customFormat="1" ht="12" customHeight="1" thickBot="1" x14ac:dyDescent="0.2">
      <c r="A89" s="209" t="s">
        <v>445</v>
      </c>
      <c r="B89" s="394" t="s">
        <v>416</v>
      </c>
      <c r="C89" s="323">
        <f>'8.1 sz. mell(múzeum)'!C89+'8.2 sz. mell(könyvtár)'!C89+'8.3 sz. mell(könyvtári áll.)'!C89+'8.4 sz. mell(védőnő)'!C89+'8.5 sz. mell (háziorv.)'!C89+'8.6 sz. mell (isk.étk)'!C89+'8.7 sz. mell(iskola)'!C89+'8.8 sz. mell(szolidarit)'!C89+'8.9 sz. mell(köztemető)'!C89+'8.10 sz. mell(önk.v.)'!C89+'8.11 sz. mell(közp.költs.)'!C89+'8.12 sz. mell(utak)'!C89+'8.13 sz. mell(közvil)'!C89+'8.14 sz. mell(város és község)'!C89+'8.15 sz. mell(fogorvos)'!C89+'8.16 sz. mell(közművelődés)'!C89+'8.17 sz. mell(szoc.tám)'!C89+'8.18 sz. mell(szünid.étk.)'!C89+'8.... sz. mell'!C89+'8.19 sz. mell(önk.jogalk)'!C89+'8.20 sz. mell(tám.fin)'!C89+'8.21 sz. mell(államadó)'!C89+'8.22 sz. mell(önk.nem sorol)'!C89+'8.23 sz. mell(szabadidő)'!C89+'8.24 sz. mell(Vészhelyzet)'!C89+'8.25 sz. mell(Közterület fennt)'!C89</f>
        <v>575688367</v>
      </c>
      <c r="D89" s="323">
        <f>'8.1 sz. mell(múzeum)'!D89+'8.2 sz. mell(könyvtár)'!D89+'8.3 sz. mell(könyvtári áll.)'!D89+'8.4 sz. mell(védőnő)'!D89+'8.5 sz. mell (háziorv.)'!D89+'8.6 sz. mell (isk.étk)'!D89+'8.7 sz. mell(iskola)'!D89+'8.8 sz. mell(szolidarit)'!D89+'8.9 sz. mell(köztemető)'!D89+'8.10 sz. mell(önk.v.)'!D89+'8.11 sz. mell(közp.költs.)'!D89+'8.12 sz. mell(utak)'!D89+'8.13 sz. mell(közvil)'!D89+'8.14 sz. mell(város és község)'!D89+'8.15 sz. mell(fogorvos)'!D89+'8.16 sz. mell(közművelődés)'!D89+'8.17 sz. mell(szoc.tám)'!D89+'8.18 sz. mell(szünid.étk.)'!D89+'8.... sz. mell'!D89+'8.19 sz. mell(önk.jogalk)'!D89+'8.20 sz. mell(tám.fin)'!D89+'8.21 sz. mell(államadó)'!D89+'8.22 sz. mell(önk.nem sorol)'!D89+'8.23 sz. mell(szabadidő)'!D89+'8.24 sz. mell(Vészhelyzet)'!D89+'8.25 sz. mell(Közterület fennt)'!D89</f>
        <v>575688367</v>
      </c>
      <c r="E89" s="323">
        <f>'8.1 sz. mell(múzeum)'!E89+'8.2 sz. mell(könyvtár)'!E89+'8.3 sz. mell(könyvtári áll.)'!E89+'8.4 sz. mell(védőnő)'!E89+'8.5 sz. mell (háziorv.)'!E89+'8.6 sz. mell (isk.étk)'!E89+'8.7 sz. mell(iskola)'!E89+'8.8 sz. mell(szolidarit)'!E89+'8.9 sz. mell(köztemető)'!E89+'8.10 sz. mell(önk.v.)'!E89+'8.11 sz. mell(közp.költs.)'!E89+'8.12 sz. mell(utak)'!E89+'8.13 sz. mell(közvil)'!E89+'8.14 sz. mell(város és község)'!E89+'8.15 sz. mell(fogorvos)'!E89+'8.16 sz. mell(közművelődés)'!E89+'8.17 sz. mell(szoc.tám)'!E89+'8.18 sz. mell(szünid.étk.)'!E89+'8.... sz. mell'!E89+'8.19 sz. mell(önk.jogalk)'!E89+'8.20 sz. mell(tám.fin)'!E89+'8.21 sz. mell(államadó)'!E89+'8.22 sz. mell(önk.nem sorol)'!E89+'8.23 sz. mell(szabadidő)'!E89+'8.24 sz. mell(Vészhelyzet)'!E89+'8.25 sz. mell(Közterület fennt)'!E89</f>
        <v>575688367</v>
      </c>
      <c r="F89" s="115">
        <f>'8.1 sz. mell(múzeum)'!F89+'8.2 sz. mell(könyvtár)'!F89+'8.3 sz. mell(könyvtári áll.)'!F89+'8.4 sz. mell(védőnő)'!F89+'8.5 sz. mell (háziorv.)'!F89+'8.6 sz. mell (isk.étk)'!F89+'8.7 sz. mell(iskola)'!F89+'8.8 sz. mell(szolidarit)'!F89+'8.9 sz. mell(köztemető)'!F89+'8.10 sz. mell(önk.v.)'!F89+'8.11 sz. mell(közp.költs.)'!F89+'8.12 sz. mell(utak)'!F89+'8.13 sz. mell(közvil)'!F89+'8.14 sz. mell(város és község)'!F89+'8.15 sz. mell(fogorvos)'!F89+'8.16 sz. mell(közművelődés)'!F89+'8.17 sz. mell(szoc.tám)'!F89+'8.18 sz. mell(szünid.étk.)'!F89+'8.... sz. mell'!F89+'8.19 sz. mell(önk.jogalk)'!F89+'8.20 sz. mell(tám.fin)'!F89+'8.21 sz. mell(államadó)'!F89+'8.22 sz. mell(önk.nem sorol)'!F89+'8.23 sz. mell(szabadidő)'!F89+'8.24 sz. mell(Vészhelyzet)'!F89+'8.25 sz. mell(Közterület fennt)'!F89</f>
        <v>732941229</v>
      </c>
      <c r="G89" s="115">
        <f>'8.1 sz. mell(múzeum)'!G89+'8.2 sz. mell(könyvtár)'!G89+'8.3 sz. mell(könyvtári áll.)'!G89+'8.4 sz. mell(védőnő)'!G89+'8.5 sz. mell (háziorv.)'!G89+'8.6 sz. mell (isk.étk)'!G89+'8.7 sz. mell(iskola)'!G89+'8.8 sz. mell(szolidarit)'!G89+'8.9 sz. mell(köztemető)'!G89+'8.10 sz. mell(önk.v.)'!G89+'8.11 sz. mell(közp.költs.)'!G89+'8.12 sz. mell(utak)'!G89+'8.13 sz. mell(közvil)'!G89+'8.14 sz. mell(város és község)'!G89+'8.15 sz. mell(fogorvos)'!G89+'8.16 sz. mell(közművelődés)'!G89+'8.17 sz. mell(szoc.tám)'!G89+'8.18 sz. mell(szünid.étk.)'!G89+'8.... sz. mell'!G89+'8.19 sz. mell(önk.jogalk)'!G89+'8.20 sz. mell(tám.fin)'!G89+'8.21 sz. mell(államadó)'!G89+'8.22 sz. mell(önk.nem sorol)'!G89+'8.23 sz. mell(szabadidő)'!G89+'8.24 sz. mell(Vészhelyzet)'!G89+'8.25 sz. mell(Közterület fennt)'!G89</f>
        <v>701123800</v>
      </c>
    </row>
    <row r="90" spans="1:8" s="46" customFormat="1" ht="12" customHeight="1" thickBot="1" x14ac:dyDescent="0.2">
      <c r="A90" s="209" t="s">
        <v>446</v>
      </c>
      <c r="B90" s="394" t="s">
        <v>447</v>
      </c>
      <c r="C90" s="323">
        <f>'8.1 sz. mell(múzeum)'!C90+'8.2 sz. mell(könyvtár)'!C90+'8.3 sz. mell(könyvtári áll.)'!C90+'8.4 sz. mell(védőnő)'!C90+'8.5 sz. mell (háziorv.)'!C90+'8.6 sz. mell (isk.étk)'!C90+'8.7 sz. mell(iskola)'!C90+'8.8 sz. mell(szolidarit)'!C90+'8.9 sz. mell(köztemető)'!C90+'8.10 sz. mell(önk.v.)'!C90+'8.11 sz. mell(közp.költs.)'!C90+'8.12 sz. mell(utak)'!C90+'8.13 sz. mell(közvil)'!C90+'8.14 sz. mell(város és község)'!C90+'8.15 sz. mell(fogorvos)'!C90+'8.16 sz. mell(közművelődés)'!C90+'8.17 sz. mell(szoc.tám)'!C90+'8.18 sz. mell(szünid.étk.)'!C90+'8.... sz. mell'!C90+'8.19 sz. mell(önk.jogalk)'!C90+'8.20 sz. mell(tám.fin)'!C90+'8.21 sz. mell(államadó)'!C90+'8.22 sz. mell(önk.nem sorol)'!C90+'8.23 sz. mell(szabadidő)'!C90+'8.24 sz. mell(Vészhelyzet)'!C90+'8.25 sz. mell(Közterület fennt)'!C90</f>
        <v>2032480627</v>
      </c>
      <c r="D90" s="323">
        <f>'8.1 sz. mell(múzeum)'!D90+'8.2 sz. mell(könyvtár)'!D90+'8.3 sz. mell(könyvtári áll.)'!D90+'8.4 sz. mell(védőnő)'!D90+'8.5 sz. mell (háziorv.)'!D90+'8.6 sz. mell (isk.étk)'!D90+'8.7 sz. mell(iskola)'!D90+'8.8 sz. mell(szolidarit)'!D90+'8.9 sz. mell(köztemető)'!D90+'8.10 sz. mell(önk.v.)'!D90+'8.11 sz. mell(közp.költs.)'!D90+'8.12 sz. mell(utak)'!D90+'8.13 sz. mell(közvil)'!D90+'8.14 sz. mell(város és község)'!D90+'8.15 sz. mell(fogorvos)'!D90+'8.16 sz. mell(közművelődés)'!D90+'8.17 sz. mell(szoc.tám)'!D90+'8.18 sz. mell(szünid.étk.)'!D90+'8.... sz. mell'!D90+'8.19 sz. mell(önk.jogalk)'!D90+'8.20 sz. mell(tám.fin)'!D90+'8.21 sz. mell(államadó)'!D90+'8.22 sz. mell(önk.nem sorol)'!D90+'8.23 sz. mell(szabadidő)'!D90+'8.24 sz. mell(Vészhelyzet)'!D90+'8.25 sz. mell(Közterület fennt)'!D90</f>
        <v>2034075929</v>
      </c>
      <c r="E90" s="323">
        <f>'8.1 sz. mell(múzeum)'!E90+'8.2 sz. mell(könyvtár)'!E90+'8.3 sz. mell(könyvtári áll.)'!E90+'8.4 sz. mell(védőnő)'!E90+'8.5 sz. mell (háziorv.)'!E90+'8.6 sz. mell (isk.étk)'!E90+'8.7 sz. mell(iskola)'!E90+'8.8 sz. mell(szolidarit)'!E90+'8.9 sz. mell(köztemető)'!E90+'8.10 sz. mell(önk.v.)'!E90+'8.11 sz. mell(közp.költs.)'!E90+'8.12 sz. mell(utak)'!E90+'8.13 sz. mell(közvil)'!E90+'8.14 sz. mell(város és község)'!E90+'8.15 sz. mell(fogorvos)'!E90+'8.16 sz. mell(közművelődés)'!E90+'8.17 sz. mell(szoc.tám)'!E90+'8.18 sz. mell(szünid.étk.)'!E90+'8.... sz. mell'!E90+'8.19 sz. mell(önk.jogalk)'!E90+'8.20 sz. mell(tám.fin)'!E90+'8.21 sz. mell(államadó)'!E90+'8.22 sz. mell(önk.nem sorol)'!E90+'8.23 sz. mell(szabadidő)'!E90+'8.24 sz. mell(Vészhelyzet)'!E90+'8.25 sz. mell(Közterület fennt)'!E90</f>
        <v>2044178750</v>
      </c>
      <c r="F90" s="115">
        <f>'8.1 sz. mell(múzeum)'!F90+'8.2 sz. mell(könyvtár)'!F90+'8.3 sz. mell(könyvtári áll.)'!F90+'8.4 sz. mell(védőnő)'!F90+'8.5 sz. mell (háziorv.)'!F90+'8.6 sz. mell (isk.étk)'!F90+'8.7 sz. mell(iskola)'!F90+'8.8 sz. mell(szolidarit)'!F90+'8.9 sz. mell(köztemető)'!F90+'8.10 sz. mell(önk.v.)'!F90+'8.11 sz. mell(közp.költs.)'!F90+'8.12 sz. mell(utak)'!F90+'8.13 sz. mell(közvil)'!F90+'8.14 sz. mell(város és község)'!F90+'8.15 sz. mell(fogorvos)'!F90+'8.16 sz. mell(közművelődés)'!F90+'8.17 sz. mell(szoc.tám)'!F90+'8.18 sz. mell(szünid.étk.)'!F90+'8.... sz. mell'!F90+'8.19 sz. mell(önk.jogalk)'!F90+'8.20 sz. mell(tám.fin)'!F90+'8.21 sz. mell(államadó)'!F90+'8.22 sz. mell(önk.nem sorol)'!F90+'8.23 sz. mell(szabadidő)'!F90+'8.24 sz. mell(Vészhelyzet)'!F90+'8.25 sz. mell(Közterület fennt)'!F90</f>
        <v>2348050689</v>
      </c>
      <c r="G90" s="115">
        <f>'8.1 sz. mell(múzeum)'!G90+'8.2 sz. mell(könyvtár)'!G90+'8.3 sz. mell(könyvtári áll.)'!G90+'8.4 sz. mell(védőnő)'!G90+'8.5 sz. mell (háziorv.)'!G90+'8.6 sz. mell (isk.étk)'!G90+'8.7 sz. mell(iskola)'!G90+'8.8 sz. mell(szolidarit)'!G90+'8.9 sz. mell(köztemető)'!G90+'8.10 sz. mell(önk.v.)'!G90+'8.11 sz. mell(közp.költs.)'!G90+'8.12 sz. mell(utak)'!G90+'8.13 sz. mell(közvil)'!G90+'8.14 sz. mell(város és község)'!G90+'8.15 sz. mell(fogorvos)'!G90+'8.16 sz. mell(közművelődés)'!G90+'8.17 sz. mell(szoc.tám)'!G90+'8.18 sz. mell(szünid.étk.)'!G90+'8.... sz. mell'!G90+'8.19 sz. mell(önk.jogalk)'!G90+'8.20 sz. mell(tám.fin)'!G90+'8.21 sz. mell(államadó)'!G90+'8.22 sz. mell(önk.nem sorol)'!G90+'8.23 sz. mell(szabadidő)'!G90+'8.24 sz. mell(Vészhelyzet)'!G90+'8.25 sz. mell(Közterület fennt)'!G90</f>
        <v>1958420136</v>
      </c>
      <c r="H90" s="629">
        <f>2348050689-F90</f>
        <v>0</v>
      </c>
    </row>
    <row r="91" spans="1:8" s="47" customFormat="1" ht="15" customHeight="1" thickBot="1" x14ac:dyDescent="0.25">
      <c r="A91" s="593"/>
      <c r="B91" s="106"/>
      <c r="C91" s="586">
        <f>'8.1 sz. mell(múzeum)'!C91+'8.2 sz. mell(könyvtár)'!C91+'8.3 sz. mell(könyvtári áll.)'!C91+'8.4 sz. mell(védőnő)'!C91+'8.5 sz. mell (háziorv.)'!C91+'8.6 sz. mell (isk.étk)'!C91+'8.7 sz. mell(iskola)'!C91+'8.8 sz. mell(szolidarit)'!C91+'8.9 sz. mell(köztemető)'!C91+'8.10 sz. mell(önk.v.)'!C91+'8.11 sz. mell(közp.költs.)'!C91+'8.12 sz. mell(utak)'!C91+'8.13 sz. mell(közvil)'!C91+'8.14 sz. mell(város és község)'!C91+'8.15 sz. mell(fogorvos)'!C91+'8.16 sz. mell(közművelődés)'!C91+'8.17 sz. mell(szoc.tám)'!C91+'8.18 sz. mell(szünid.étk.)'!C91+'8.... sz. mell'!C91+'8.19 sz. mell(önk.jogalk)'!C91+'8.20 sz. mell(tám.fin)'!C91+'8.21 sz. mell(államadó)'!C91+'8.22 sz. mell(önk.nem sorol)'!C91+'8.23 sz. mell(szabadidő)'!C91+'8.24 sz. mell(Vészhelyzet)'!C91+'8.25 sz. mell(Közterület fennt)'!C91</f>
        <v>0</v>
      </c>
      <c r="D91" s="586">
        <f>'8.1 sz. mell(múzeum)'!D91+'8.2 sz. mell(könyvtár)'!D91+'8.3 sz. mell(könyvtári áll.)'!D91+'8.4 sz. mell(védőnő)'!D91+'8.5 sz. mell (háziorv.)'!D91+'8.6 sz. mell (isk.étk)'!D91+'8.7 sz. mell(iskola)'!D91+'8.8 sz. mell(szolidarit)'!D91+'8.9 sz. mell(köztemető)'!D91+'8.10 sz. mell(önk.v.)'!D91+'8.11 sz. mell(közp.költs.)'!D91+'8.12 sz. mell(utak)'!D91+'8.13 sz. mell(közvil)'!D91+'8.14 sz. mell(város és község)'!D91+'8.15 sz. mell(fogorvos)'!D91+'8.16 sz. mell(közművelődés)'!D91+'8.17 sz. mell(szoc.tám)'!D91+'8.18 sz. mell(szünid.étk.)'!D91+'8.... sz. mell'!D91+'8.19 sz. mell(önk.jogalk)'!D91+'8.20 sz. mell(tám.fin)'!D91+'8.21 sz. mell(államadó)'!D91+'8.22 sz. mell(önk.nem sorol)'!D91+'8.23 sz. mell(szabadidő)'!D91+'8.24 sz. mell(Vészhelyzet)'!D91+'8.25 sz. mell(Közterület fennt)'!D91</f>
        <v>0</v>
      </c>
      <c r="E91" s="479">
        <f>'8.1 sz. mell(múzeum)'!E91+'8.2 sz. mell(könyvtár)'!E91+'8.3 sz. mell(könyvtári áll.)'!E91+'8.4 sz. mell(védőnő)'!E91+'8.5 sz. mell (háziorv.)'!E91+'8.6 sz. mell (isk.étk)'!E91+'8.7 sz. mell(iskola)'!E91+'8.8 sz. mell(szolidarit)'!E91+'8.9 sz. mell(köztemető)'!E91+'8.10 sz. mell(önk.v.)'!E91+'8.11 sz. mell(közp.költs.)'!E91+'8.12 sz. mell(utak)'!E91+'8.13 sz. mell(közvil)'!E91+'8.14 sz. mell(város és község)'!E91+'8.15 sz. mell(fogorvos)'!E91+'8.16 sz. mell(közművelődés)'!E91+'8.17 sz. mell(szoc.tám)'!E91+'8.18 sz. mell(szünid.étk.)'!E91+'8.... sz. mell'!E91+'8.19 sz. mell(önk.jogalk)'!E91+'8.20 sz. mell(tám.fin)'!E91+'8.21 sz. mell(államadó)'!E91+'8.22 sz. mell(önk.nem sorol)'!E91+'8.23 sz. mell(szabadidő)'!E91+'8.24 sz. mell(Vészhelyzet)'!E91+'8.25 sz. mell(Közterület fennt)'!E91</f>
        <v>0</v>
      </c>
      <c r="F91" s="586">
        <f>'8.1 sz. mell(múzeum)'!F91+'8.2 sz. mell(könyvtár)'!F91+'8.3 sz. mell(könyvtári áll.)'!F91+'8.4 sz. mell(védőnő)'!F91+'8.5 sz. mell (háziorv.)'!F91+'8.6 sz. mell (isk.étk)'!F91+'8.7 sz. mell(iskola)'!F91+'8.8 sz. mell(szolidarit)'!F91+'8.9 sz. mell(köztemető)'!F91+'8.10 sz. mell(önk.v.)'!F91+'8.11 sz. mell(közp.költs.)'!F91+'8.12 sz. mell(utak)'!F91+'8.13 sz. mell(közvil)'!F91+'8.14 sz. mell(város és község)'!F91+'8.15 sz. mell(fogorvos)'!F91+'8.16 sz. mell(közművelődés)'!F91+'8.17 sz. mell(szoc.tám)'!F91+'8.18 sz. mell(szünid.étk.)'!F91+'8.... sz. mell'!F91+'8.19 sz. mell(önk.jogalk)'!F91+'8.20 sz. mell(tám.fin)'!F91+'8.21 sz. mell(államadó)'!F91+'8.22 sz. mell(önk.nem sorol)'!F91+'8.23 sz. mell(szabadidő)'!F91+'8.24 sz. mell(Vészhelyzet)'!F91+'8.25 sz. mell(Közterület fennt)'!F91</f>
        <v>0</v>
      </c>
      <c r="G91" s="586">
        <f>'8.1 sz. mell(múzeum)'!G91+'8.2 sz. mell(könyvtár)'!G91+'8.3 sz. mell(könyvtári áll.)'!G91+'8.4 sz. mell(védőnő)'!G91+'8.5 sz. mell (háziorv.)'!G91+'8.6 sz. mell (isk.étk)'!G91+'8.7 sz. mell(iskola)'!G91+'8.8 sz. mell(szolidarit)'!G91+'8.9 sz. mell(köztemető)'!G91+'8.10 sz. mell(önk.v.)'!G91+'8.11 sz. mell(közp.költs.)'!G91+'8.12 sz. mell(utak)'!G91+'8.13 sz. mell(közvil)'!G91+'8.14 sz. mell(város és község)'!G91+'8.15 sz. mell(fogorvos)'!G91+'8.16 sz. mell(közművelődés)'!G91+'8.17 sz. mell(szoc.tám)'!G91+'8.18 sz. mell(szünid.étk.)'!G91+'8.... sz. mell'!G91+'8.19 sz. mell(önk.jogalk)'!G91+'8.20 sz. mell(tám.fin)'!G91+'8.21 sz. mell(államadó)'!G91+'8.22 sz. mell(önk.nem sorol)'!G91+'8.23 sz. mell(szabadidő)'!G91+'8.24 sz. mell(Vészhelyzet)'!G91+'8.25 sz. mell(Közterület fennt)'!G91</f>
        <v>0</v>
      </c>
    </row>
    <row r="92" spans="1:8" s="38" customFormat="1" ht="16.5" customHeight="1" thickBot="1" x14ac:dyDescent="0.25">
      <c r="A92" s="109"/>
      <c r="B92" s="110" t="s">
        <v>50</v>
      </c>
      <c r="C92" s="587">
        <f>'8.1 sz. mell(múzeum)'!C92+'8.2 sz. mell(könyvtár)'!C92+'8.3 sz. mell(könyvtári áll.)'!C92+'8.4 sz. mell(védőnő)'!C92+'8.5 sz. mell (háziorv.)'!C92+'8.6 sz. mell (isk.étk)'!C92+'8.7 sz. mell(iskola)'!C92+'8.8 sz. mell(szolidarit)'!C92+'8.9 sz. mell(köztemető)'!C92+'8.10 sz. mell(önk.v.)'!C92+'8.11 sz. mell(közp.költs.)'!C92+'8.12 sz. mell(utak)'!C92+'8.13 sz. mell(közvil)'!C92+'8.14 sz. mell(város és község)'!C92+'8.15 sz. mell(fogorvos)'!C92+'8.16 sz. mell(közművelődés)'!C92+'8.17 sz. mell(szoc.tám)'!C92+'8.18 sz. mell(szünid.étk.)'!C92+'8.... sz. mell'!C92+'8.19 sz. mell(önk.jogalk)'!C92+'8.20 sz. mell(tám.fin)'!C92+'8.21 sz. mell(államadó)'!C92+'8.22 sz. mell(önk.nem sorol)'!C92+'8.23 sz. mell(szabadidő)'!C92+'8.24 sz. mell(Vészhelyzet)'!C92+'8.25 sz. mell(Közterület fennt)'!C92</f>
        <v>0</v>
      </c>
      <c r="D92" s="587">
        <f>'8.1 sz. mell(múzeum)'!D92+'8.2 sz. mell(könyvtár)'!D92+'8.3 sz. mell(könyvtári áll.)'!D92+'8.4 sz. mell(védőnő)'!D92+'8.5 sz. mell (háziorv.)'!D92+'8.6 sz. mell (isk.étk)'!D92+'8.7 sz. mell(iskola)'!D92+'8.8 sz. mell(szolidarit)'!D92+'8.9 sz. mell(köztemető)'!D92+'8.10 sz. mell(önk.v.)'!D92+'8.11 sz. mell(közp.költs.)'!D92+'8.12 sz. mell(utak)'!D92+'8.13 sz. mell(közvil)'!D92+'8.14 sz. mell(város és község)'!D92+'8.15 sz. mell(fogorvos)'!D92+'8.16 sz. mell(közművelődés)'!D92+'8.17 sz. mell(szoc.tám)'!D92+'8.18 sz. mell(szünid.étk.)'!D92+'8.... sz. mell'!D92+'8.19 sz. mell(önk.jogalk)'!D92+'8.20 sz. mell(tám.fin)'!D92+'8.21 sz. mell(államadó)'!D92+'8.22 sz. mell(önk.nem sorol)'!D92+'8.23 sz. mell(szabadidő)'!D92+'8.24 sz. mell(Vészhelyzet)'!D92+'8.25 sz. mell(Közterület fennt)'!D92</f>
        <v>0</v>
      </c>
      <c r="E92" s="115">
        <f>'8.1 sz. mell(múzeum)'!E92+'8.2 sz. mell(könyvtár)'!E92+'8.3 sz. mell(könyvtári áll.)'!E92+'8.4 sz. mell(védőnő)'!E92+'8.5 sz. mell (háziorv.)'!E92+'8.6 sz. mell (isk.étk)'!E92+'8.7 sz. mell(iskola)'!E92+'8.8 sz. mell(szolidarit)'!E92+'8.9 sz. mell(köztemető)'!E92+'8.10 sz. mell(önk.v.)'!E92+'8.11 sz. mell(közp.költs.)'!E92+'8.12 sz. mell(utak)'!E92+'8.13 sz. mell(közvil)'!E92+'8.14 sz. mell(város és község)'!E92+'8.15 sz. mell(fogorvos)'!E92+'8.16 sz. mell(közművelődés)'!E92+'8.17 sz. mell(szoc.tám)'!E92+'8.18 sz. mell(szünid.étk.)'!E92+'8.... sz. mell'!E92+'8.19 sz. mell(önk.jogalk)'!E92+'8.20 sz. mell(tám.fin)'!E92+'8.21 sz. mell(államadó)'!E92+'8.22 sz. mell(önk.nem sorol)'!E92+'8.23 sz. mell(szabadidő)'!E92+'8.24 sz. mell(Vészhelyzet)'!E92+'8.25 sz. mell(Közterület fennt)'!E92</f>
        <v>0</v>
      </c>
      <c r="F92" s="115">
        <f>'8.1 sz. mell(múzeum)'!F92+'8.2 sz. mell(könyvtár)'!F92+'8.3 sz. mell(könyvtári áll.)'!F92+'8.4 sz. mell(védőnő)'!F92+'8.5 sz. mell (háziorv.)'!F92+'8.6 sz. mell (isk.étk)'!F92+'8.7 sz. mell(iskola)'!F92+'8.8 sz. mell(szolidarit)'!F92+'8.9 sz. mell(köztemető)'!F92+'8.10 sz. mell(önk.v.)'!F92+'8.11 sz. mell(közp.költs.)'!F92+'8.12 sz. mell(utak)'!F92+'8.13 sz. mell(közvil)'!F92+'8.14 sz. mell(város és község)'!F92+'8.15 sz. mell(fogorvos)'!F92+'8.16 sz. mell(közművelődés)'!F92+'8.17 sz. mell(szoc.tám)'!F92+'8.18 sz. mell(szünid.étk.)'!F92+'8.... sz. mell'!F92+'8.19 sz. mell(önk.jogalk)'!F92+'8.20 sz. mell(tám.fin)'!F92+'8.21 sz. mell(államadó)'!F92+'8.22 sz. mell(önk.nem sorol)'!F92+'8.23 sz. mell(szabadidő)'!F92+'8.24 sz. mell(Vészhelyzet)'!F92+'8.25 sz. mell(Közterület fennt)'!F92</f>
        <v>0</v>
      </c>
      <c r="G92" s="115">
        <f>'8.1 sz. mell(múzeum)'!G92+'8.2 sz. mell(könyvtár)'!G92+'8.3 sz. mell(könyvtári áll.)'!G92+'8.4 sz. mell(védőnő)'!G92+'8.5 sz. mell (háziorv.)'!G92+'8.6 sz. mell (isk.étk)'!G92+'8.7 sz. mell(iskola)'!G92+'8.8 sz. mell(szolidarit)'!G92+'8.9 sz. mell(köztemető)'!G92+'8.10 sz. mell(önk.v.)'!G92+'8.11 sz. mell(közp.költs.)'!G92+'8.12 sz. mell(utak)'!G92+'8.13 sz. mell(közvil)'!G92+'8.14 sz. mell(város és község)'!G92+'8.15 sz. mell(fogorvos)'!G92+'8.16 sz. mell(közművelődés)'!G92+'8.17 sz. mell(szoc.tám)'!G92+'8.18 sz. mell(szünid.étk.)'!G92+'8.... sz. mell'!G92+'8.19 sz. mell(önk.jogalk)'!G92+'8.20 sz. mell(tám.fin)'!G92+'8.21 sz. mell(államadó)'!G92+'8.22 sz. mell(önk.nem sorol)'!G92+'8.23 sz. mell(szabadidő)'!G92+'8.24 sz. mell(Vészhelyzet)'!G92+'8.25 sz. mell(Közterület fennt)'!G92</f>
        <v>0</v>
      </c>
    </row>
    <row r="93" spans="1:8" s="48" customFormat="1" ht="12" customHeight="1" thickBot="1" x14ac:dyDescent="0.25">
      <c r="A93" s="584" t="s">
        <v>13</v>
      </c>
      <c r="B93" s="585" t="s">
        <v>451</v>
      </c>
      <c r="C93" s="406">
        <f>'8.1 sz. mell(múzeum)'!C93+'8.2 sz. mell(könyvtár)'!C93+'8.3 sz. mell(könyvtári áll.)'!C93+'8.4 sz. mell(védőnő)'!C93+'8.5 sz. mell (háziorv.)'!C93+'8.6 sz. mell (isk.étk)'!C93+'8.7 sz. mell(iskola)'!C93+'8.8 sz. mell(szolidarit)'!C93+'8.9 sz. mell(köztemető)'!C93+'8.10 sz. mell(önk.v.)'!C93+'8.11 sz. mell(közp.költs.)'!C93+'8.12 sz. mell(utak)'!C93+'8.13 sz. mell(közvil)'!C93+'8.14 sz. mell(város és község)'!C93+'8.15 sz. mell(fogorvos)'!C93+'8.16 sz. mell(közművelődés)'!C93+'8.17 sz. mell(szoc.tám)'!C93+'8.18 sz. mell(szünid.étk.)'!C93+'8.... sz. mell'!C93+'8.19 sz. mell(önk.jogalk)'!C93+'8.20 sz. mell(tám.fin)'!C93+'8.21 sz. mell(államadó)'!C93+'8.22 sz. mell(önk.nem sorol)'!C93+'8.23 sz. mell(szabadidő)'!C93+'8.24 sz. mell(Vészhelyzet)'!C93+'8.25 sz. mell(Közterület fennt)'!C93</f>
        <v>703299110</v>
      </c>
      <c r="D93" s="406">
        <f>'8.1 sz. mell(múzeum)'!D93+'8.2 sz. mell(könyvtár)'!D93+'8.3 sz. mell(könyvtári áll.)'!D93+'8.4 sz. mell(védőnő)'!D93+'8.5 sz. mell (háziorv.)'!D93+'8.6 sz. mell (isk.étk)'!D93+'8.7 sz. mell(iskola)'!D93+'8.8 sz. mell(szolidarit)'!D93+'8.9 sz. mell(köztemető)'!D93+'8.10 sz. mell(önk.v.)'!D93+'8.11 sz. mell(közp.költs.)'!D93+'8.12 sz. mell(utak)'!D93+'8.13 sz. mell(közvil)'!D93+'8.14 sz. mell(város és község)'!D93+'8.15 sz. mell(fogorvos)'!D93+'8.16 sz. mell(közművelődés)'!D93+'8.17 sz. mell(szoc.tám)'!D93+'8.18 sz. mell(szünid.étk.)'!D93+'8.... sz. mell'!D93+'8.19 sz. mell(önk.jogalk)'!D93+'8.20 sz. mell(tám.fin)'!D93+'8.21 sz. mell(államadó)'!D93+'8.22 sz. mell(önk.nem sorol)'!D93+'8.23 sz. mell(szabadidő)'!D93+'8.24 sz. mell(Vészhelyzet)'!D93+'8.25 sz. mell(Közterület fennt)'!D93</f>
        <v>669927427</v>
      </c>
      <c r="E93" s="406">
        <f>'8.1 sz. mell(múzeum)'!E93+'8.2 sz. mell(könyvtár)'!E93+'8.3 sz. mell(könyvtári áll.)'!E93+'8.4 sz. mell(védőnő)'!E93+'8.5 sz. mell (háziorv.)'!E93+'8.6 sz. mell (isk.étk)'!E93+'8.7 sz. mell(iskola)'!E93+'8.8 sz. mell(szolidarit)'!E93+'8.9 sz. mell(köztemető)'!E93+'8.10 sz. mell(önk.v.)'!E93+'8.11 sz. mell(közp.költs.)'!E93+'8.12 sz. mell(utak)'!E93+'8.13 sz. mell(közvil)'!E93+'8.14 sz. mell(város és község)'!E93+'8.15 sz. mell(fogorvos)'!E93+'8.16 sz. mell(közművelődés)'!E93+'8.17 sz. mell(szoc.tám)'!E93+'8.18 sz. mell(szünid.étk.)'!E93+'8.... sz. mell'!E93+'8.19 sz. mell(önk.jogalk)'!E93+'8.20 sz. mell(tám.fin)'!E93+'8.21 sz. mell(államadó)'!E93+'8.22 sz. mell(önk.nem sorol)'!E93+'8.23 sz. mell(szabadidő)'!E93+'8.24 sz. mell(Vészhelyzet)'!E93+'8.25 sz. mell(Közterület fennt)'!E93</f>
        <v>665850710</v>
      </c>
      <c r="F93" s="479">
        <f>'8.1 sz. mell(múzeum)'!F93+'8.2 sz. mell(könyvtár)'!F93+'8.3 sz. mell(könyvtári áll.)'!F93+'8.4 sz. mell(védőnő)'!F93+'8.5 sz. mell (háziorv.)'!F93+'8.6 sz. mell (isk.étk)'!F93+'8.7 sz. mell(iskola)'!F93+'8.8 sz. mell(szolidarit)'!F93+'8.9 sz. mell(köztemető)'!F93+'8.10 sz. mell(önk.v.)'!F93+'8.11 sz. mell(közp.költs.)'!F93+'8.12 sz. mell(utak)'!F93+'8.13 sz. mell(közvil)'!F93+'8.14 sz. mell(város és község)'!F93+'8.15 sz. mell(fogorvos)'!F93+'8.16 sz. mell(közművelődés)'!F93+'8.17 sz. mell(szoc.tám)'!F93+'8.18 sz. mell(szünid.étk.)'!F93+'8.... sz. mell'!F93+'8.19 sz. mell(önk.jogalk)'!F93+'8.20 sz. mell(tám.fin)'!F93+'8.21 sz. mell(államadó)'!F93+'8.22 sz. mell(önk.nem sorol)'!F93+'8.23 sz. mell(szabadidő)'!F93+'8.24 sz. mell(Vészhelyzet)'!F93+'8.25 sz. mell(Közterület fennt)'!F93</f>
        <v>666720902</v>
      </c>
      <c r="G93" s="479">
        <f>'8.1 sz. mell(múzeum)'!G93+'8.2 sz. mell(könyvtár)'!G93+'8.3 sz. mell(könyvtári áll.)'!G93+'8.4 sz. mell(védőnő)'!G93+'8.5 sz. mell (háziorv.)'!G93+'8.6 sz. mell (isk.étk)'!G93+'8.7 sz. mell(iskola)'!G93+'8.8 sz. mell(szolidarit)'!G93+'8.9 sz. mell(köztemető)'!G93+'8.10 sz. mell(önk.v.)'!G93+'8.11 sz. mell(közp.költs.)'!G93+'8.12 sz. mell(utak)'!G93+'8.13 sz. mell(közvil)'!G93+'8.14 sz. mell(város és község)'!G93+'8.15 sz. mell(fogorvos)'!G93+'8.16 sz. mell(közművelődés)'!G93+'8.17 sz. mell(szoc.tám)'!G93+'8.18 sz. mell(szünid.étk.)'!G93+'8.... sz. mell'!G93+'8.19 sz. mell(önk.jogalk)'!G93+'8.20 sz. mell(tám.fin)'!G93+'8.21 sz. mell(államadó)'!G93+'8.22 sz. mell(önk.nem sorol)'!G93+'8.23 sz. mell(szabadidő)'!G93+'8.24 sz. mell(Vészhelyzet)'!G93+'8.25 sz. mell(Közterület fennt)'!G93</f>
        <v>453036006</v>
      </c>
    </row>
    <row r="94" spans="1:8" ht="12" customHeight="1" x14ac:dyDescent="0.2">
      <c r="A94" s="214" t="s">
        <v>88</v>
      </c>
      <c r="B94" s="410" t="s">
        <v>43</v>
      </c>
      <c r="C94" s="606">
        <f>'8.1 sz. mell(múzeum)'!C94+'8.2 sz. mell(könyvtár)'!C94+'8.3 sz. mell(könyvtári áll.)'!C94+'8.4 sz. mell(védőnő)'!C94+'8.5 sz. mell (háziorv.)'!C94+'8.6 sz. mell (isk.étk)'!C94+'8.7 sz. mell(iskola)'!C94+'8.8 sz. mell(szolidarit)'!C94+'8.9 sz. mell(köztemető)'!C94+'8.10 sz. mell(önk.v.)'!C94+'8.11 sz. mell(közp.költs.)'!C94+'8.12 sz. mell(utak)'!C94+'8.13 sz. mell(közvil)'!C94+'8.14 sz. mell(város és község)'!C94+'8.15 sz. mell(fogorvos)'!C94+'8.16 sz. mell(közművelődés)'!C94+'8.17 sz. mell(szoc.tám)'!C94+'8.18 sz. mell(szünid.étk.)'!C94+'8.... sz. mell'!C94+'8.19 sz. mell(önk.jogalk)'!C94+'8.20 sz. mell(tám.fin)'!C94+'8.21 sz. mell(államadó)'!C94+'8.22 sz. mell(önk.nem sorol)'!C94+'8.23 sz. mell(szabadidő)'!C94+'8.24 sz. mell(Vészhelyzet)'!C94+'8.25 sz. mell(Közterület fennt)'!C94</f>
        <v>54852864</v>
      </c>
      <c r="D94" s="405">
        <f>'8.1 sz. mell(múzeum)'!D94+'8.2 sz. mell(könyvtár)'!D94+'8.3 sz. mell(könyvtári áll.)'!D94+'8.4 sz. mell(védőnő)'!D94+'8.5 sz. mell (háziorv.)'!D94+'8.6 sz. mell (isk.étk)'!D94+'8.7 sz. mell(iskola)'!D94+'8.8 sz. mell(szolidarit)'!D94+'8.9 sz. mell(köztemető)'!D94+'8.10 sz. mell(önk.v.)'!D94+'8.11 sz. mell(közp.költs.)'!D94+'8.12 sz. mell(utak)'!D94+'8.13 sz. mell(közvil)'!D94+'8.14 sz. mell(város és község)'!D94+'8.15 sz. mell(fogorvos)'!D94+'8.16 sz. mell(közművelődés)'!D94+'8.17 sz. mell(szoc.tám)'!D94+'8.18 sz. mell(szünid.étk.)'!D94+'8.... sz. mell'!D94+'8.19 sz. mell(önk.jogalk)'!D94+'8.20 sz. mell(tám.fin)'!D94+'8.21 sz. mell(államadó)'!D94+'8.22 sz. mell(önk.nem sorol)'!D94+'8.23 sz. mell(szabadidő)'!D94+'8.24 sz. mell(Vészhelyzet)'!D94+'8.25 sz. mell(Közterület fennt)'!D94</f>
        <v>67156181</v>
      </c>
      <c r="E94" s="590">
        <f>'8.1 sz. mell(múzeum)'!E94+'8.2 sz. mell(könyvtár)'!E94+'8.3 sz. mell(könyvtári áll.)'!E94+'8.4 sz. mell(védőnő)'!E94+'8.5 sz. mell (háziorv.)'!E94+'8.6 sz. mell (isk.étk)'!E94+'8.7 sz. mell(iskola)'!E94+'8.8 sz. mell(szolidarit)'!E94+'8.9 sz. mell(köztemető)'!E94+'8.10 sz. mell(önk.v.)'!E94+'8.11 sz. mell(közp.költs.)'!E94+'8.12 sz. mell(utak)'!E94+'8.13 sz. mell(közvil)'!E94+'8.14 sz. mell(város és község)'!E94+'8.15 sz. mell(fogorvos)'!E94+'8.16 sz. mell(közművelődés)'!E94+'8.17 sz. mell(szoc.tám)'!E94+'8.18 sz. mell(szünid.étk.)'!E94+'8.... sz. mell'!E94+'8.19 sz. mell(önk.jogalk)'!E94+'8.20 sz. mell(tám.fin)'!E94+'8.21 sz. mell(államadó)'!E94+'8.22 sz. mell(önk.nem sorol)'!E94+'8.23 sz. mell(szabadidő)'!E94+'8.24 sz. mell(Vészhelyzet)'!E94+'8.25 sz. mell(Közterület fennt)'!E94</f>
        <v>63035457</v>
      </c>
      <c r="F94" s="590">
        <f>'8.1 sz. mell(múzeum)'!F94+'8.2 sz. mell(könyvtár)'!F94+'8.3 sz. mell(könyvtári áll.)'!F94+'8.4 sz. mell(védőnő)'!F94+'8.5 sz. mell (háziorv.)'!F94+'8.6 sz. mell (isk.étk)'!F94+'8.7 sz. mell(iskola)'!F94+'8.8 sz. mell(szolidarit)'!F94+'8.9 sz. mell(köztemető)'!F94+'8.10 sz. mell(önk.v.)'!F94+'8.11 sz. mell(közp.költs.)'!F94+'8.12 sz. mell(utak)'!F94+'8.13 sz. mell(közvil)'!F94+'8.14 sz. mell(város és község)'!F94+'8.15 sz. mell(fogorvos)'!F94+'8.16 sz. mell(közművelődés)'!F94+'8.17 sz. mell(szoc.tám)'!F94+'8.18 sz. mell(szünid.étk.)'!F94+'8.... sz. mell'!F94+'8.19 sz. mell(önk.jogalk)'!F94+'8.20 sz. mell(tám.fin)'!F94+'8.21 sz. mell(államadó)'!F94+'8.22 sz. mell(önk.nem sorol)'!F94+'8.23 sz. mell(szabadidő)'!F94+'8.24 sz. mell(Vészhelyzet)'!F94+'8.25 sz. mell(Közterület fennt)'!F94</f>
        <v>64532430</v>
      </c>
      <c r="G94" s="590">
        <f>'8.1 sz. mell(múzeum)'!G94+'8.2 sz. mell(könyvtár)'!G94+'8.3 sz. mell(könyvtári áll.)'!G94+'8.4 sz. mell(védőnő)'!G94+'8.5 sz. mell (háziorv.)'!G94+'8.6 sz. mell (isk.étk)'!G94+'8.7 sz. mell(iskola)'!G94+'8.8 sz. mell(szolidarit)'!G94+'8.9 sz. mell(köztemető)'!G94+'8.10 sz. mell(önk.v.)'!G94+'8.11 sz. mell(közp.költs.)'!G94+'8.12 sz. mell(utak)'!G94+'8.13 sz. mell(közvil)'!G94+'8.14 sz. mell(város és község)'!G94+'8.15 sz. mell(fogorvos)'!G94+'8.16 sz. mell(közművelődés)'!G94+'8.17 sz. mell(szoc.tám)'!G94+'8.18 sz. mell(szünid.étk.)'!G94+'8.... sz. mell'!G94+'8.19 sz. mell(önk.jogalk)'!G94+'8.20 sz. mell(tám.fin)'!G94+'8.21 sz. mell(államadó)'!G94+'8.22 sz. mell(önk.nem sorol)'!G94+'8.23 sz. mell(szabadidő)'!G94+'8.24 sz. mell(Vészhelyzet)'!G94+'8.25 sz. mell(Közterület fennt)'!G94</f>
        <v>58873559</v>
      </c>
    </row>
    <row r="95" spans="1:8" ht="12" customHeight="1" x14ac:dyDescent="0.2">
      <c r="A95" s="207" t="s">
        <v>89</v>
      </c>
      <c r="B95" s="411" t="s">
        <v>140</v>
      </c>
      <c r="C95" s="607">
        <f>'8.1 sz. mell(múzeum)'!C95+'8.2 sz. mell(könyvtár)'!C95+'8.3 sz. mell(könyvtári áll.)'!C95+'8.4 sz. mell(védőnő)'!C95+'8.5 sz. mell (háziorv.)'!C95+'8.6 sz. mell (isk.étk)'!C95+'8.7 sz. mell(iskola)'!C95+'8.8 sz. mell(szolidarit)'!C95+'8.9 sz. mell(köztemető)'!C95+'8.10 sz. mell(önk.v.)'!C95+'8.11 sz. mell(közp.költs.)'!C95+'8.12 sz. mell(utak)'!C95+'8.13 sz. mell(közvil)'!C95+'8.14 sz. mell(város és község)'!C95+'8.15 sz. mell(fogorvos)'!C95+'8.16 sz. mell(közművelődés)'!C95+'8.17 sz. mell(szoc.tám)'!C95+'8.18 sz. mell(szünid.étk.)'!C95+'8.... sz. mell'!C95+'8.19 sz. mell(önk.jogalk)'!C95+'8.20 sz. mell(tám.fin)'!C95+'8.21 sz. mell(államadó)'!C95+'8.22 sz. mell(önk.nem sorol)'!C95+'8.23 sz. mell(szabadidő)'!C95+'8.24 sz. mell(Vészhelyzet)'!C95+'8.25 sz. mell(Közterület fennt)'!C95</f>
        <v>10471962</v>
      </c>
      <c r="D95" s="399">
        <f>'8.1 sz. mell(múzeum)'!D95+'8.2 sz. mell(könyvtár)'!D95+'8.3 sz. mell(könyvtári áll.)'!D95+'8.4 sz. mell(védőnő)'!D95+'8.5 sz. mell (háziorv.)'!D95+'8.6 sz. mell (isk.étk)'!D95+'8.7 sz. mell(iskola)'!D95+'8.8 sz. mell(szolidarit)'!D95+'8.9 sz. mell(köztemető)'!D95+'8.10 sz. mell(önk.v.)'!D95+'8.11 sz. mell(közp.költs.)'!D95+'8.12 sz. mell(utak)'!D95+'8.13 sz. mell(közvil)'!D95+'8.14 sz. mell(város és község)'!D95+'8.15 sz. mell(fogorvos)'!D95+'8.16 sz. mell(közművelődés)'!D95+'8.17 sz. mell(szoc.tám)'!D95+'8.18 sz. mell(szünid.étk.)'!D95+'8.... sz. mell'!D95+'8.19 sz. mell(önk.jogalk)'!D95+'8.20 sz. mell(tám.fin)'!D95+'8.21 sz. mell(államadó)'!D95+'8.22 sz. mell(önk.nem sorol)'!D95+'8.23 sz. mell(szabadidő)'!D95+'8.24 sz. mell(Vészhelyzet)'!D95+'8.25 sz. mell(Közterület fennt)'!D95</f>
        <v>12367968</v>
      </c>
      <c r="E95" s="591">
        <f>'8.1 sz. mell(múzeum)'!E95+'8.2 sz. mell(könyvtár)'!E95+'8.3 sz. mell(könyvtári áll.)'!E95+'8.4 sz. mell(védőnő)'!E95+'8.5 sz. mell (háziorv.)'!E95+'8.6 sz. mell (isk.étk)'!E95+'8.7 sz. mell(iskola)'!E95+'8.8 sz. mell(szolidarit)'!E95+'8.9 sz. mell(köztemető)'!E95+'8.10 sz. mell(önk.v.)'!E95+'8.11 sz. mell(közp.költs.)'!E95+'8.12 sz. mell(utak)'!E95+'8.13 sz. mell(közvil)'!E95+'8.14 sz. mell(város és község)'!E95+'8.15 sz. mell(fogorvos)'!E95+'8.16 sz. mell(közművelődés)'!E95+'8.17 sz. mell(szoc.tám)'!E95+'8.18 sz. mell(szünid.étk.)'!E95+'8.... sz. mell'!E95+'8.19 sz. mell(önk.jogalk)'!E95+'8.20 sz. mell(tám.fin)'!E95+'8.21 sz. mell(államadó)'!E95+'8.22 sz. mell(önk.nem sorol)'!E95+'8.23 sz. mell(szabadidő)'!E95+'8.24 sz. mell(Vészhelyzet)'!E95+'8.25 sz. mell(Közterület fennt)'!E95</f>
        <v>11638871</v>
      </c>
      <c r="F95" s="591">
        <f>'8.1 sz. mell(múzeum)'!F95+'8.2 sz. mell(könyvtár)'!F95+'8.3 sz. mell(könyvtári áll.)'!F95+'8.4 sz. mell(védőnő)'!F95+'8.5 sz. mell (háziorv.)'!F95+'8.6 sz. mell (isk.étk)'!F95+'8.7 sz. mell(iskola)'!F95+'8.8 sz. mell(szolidarit)'!F95+'8.9 sz. mell(köztemető)'!F95+'8.10 sz. mell(önk.v.)'!F95+'8.11 sz. mell(közp.költs.)'!F95+'8.12 sz. mell(utak)'!F95+'8.13 sz. mell(közvil)'!F95+'8.14 sz. mell(város és község)'!F95+'8.15 sz. mell(fogorvos)'!F95+'8.16 sz. mell(közművelődés)'!F95+'8.17 sz. mell(szoc.tám)'!F95+'8.18 sz. mell(szünid.étk.)'!F95+'8.... sz. mell'!F95+'8.19 sz. mell(önk.jogalk)'!F95+'8.20 sz. mell(tám.fin)'!F95+'8.21 sz. mell(államadó)'!F95+'8.22 sz. mell(önk.nem sorol)'!F95+'8.23 sz. mell(szabadidő)'!F95+'8.24 sz. mell(Vészhelyzet)'!F95+'8.25 sz. mell(Közterület fennt)'!F95</f>
        <v>11679262</v>
      </c>
      <c r="G95" s="591">
        <f>'8.1 sz. mell(múzeum)'!G95+'8.2 sz. mell(könyvtár)'!G95+'8.3 sz. mell(könyvtári áll.)'!G95+'8.4 sz. mell(védőnő)'!G95+'8.5 sz. mell (háziorv.)'!G95+'8.6 sz. mell (isk.étk)'!G95+'8.7 sz. mell(iskola)'!G95+'8.8 sz. mell(szolidarit)'!G95+'8.9 sz. mell(köztemető)'!G95+'8.10 sz. mell(önk.v.)'!G95+'8.11 sz. mell(közp.költs.)'!G95+'8.12 sz. mell(utak)'!G95+'8.13 sz. mell(közvil)'!G95+'8.14 sz. mell(város és község)'!G95+'8.15 sz. mell(fogorvos)'!G95+'8.16 sz. mell(közművelődés)'!G95+'8.17 sz. mell(szoc.tám)'!G95+'8.18 sz. mell(szünid.étk.)'!G95+'8.... sz. mell'!G95+'8.19 sz. mell(önk.jogalk)'!G95+'8.20 sz. mell(tám.fin)'!G95+'8.21 sz. mell(államadó)'!G95+'8.22 sz. mell(önk.nem sorol)'!G95+'8.23 sz. mell(szabadidő)'!G95+'8.24 sz. mell(Vészhelyzet)'!G95+'8.25 sz. mell(Közterület fennt)'!G95</f>
        <v>9710181</v>
      </c>
    </row>
    <row r="96" spans="1:8" ht="12" customHeight="1" x14ac:dyDescent="0.2">
      <c r="A96" s="207" t="s">
        <v>90</v>
      </c>
      <c r="B96" s="411" t="s">
        <v>112</v>
      </c>
      <c r="C96" s="607">
        <f>'8.1 sz. mell(múzeum)'!C96+'8.2 sz. mell(könyvtár)'!C96+'8.3 sz. mell(könyvtári áll.)'!C96+'8.4 sz. mell(védőnő)'!C96+'8.5 sz. mell (háziorv.)'!C96+'8.6 sz. mell (isk.étk)'!C96+'8.7 sz. mell(iskola)'!C96+'8.8 sz. mell(szolidarit)'!C96+'8.9 sz. mell(köztemető)'!C96+'8.10 sz. mell(önk.v.)'!C96+'8.11 sz. mell(közp.költs.)'!C96+'8.12 sz. mell(utak)'!C96+'8.13 sz. mell(közvil)'!C96+'8.14 sz. mell(város és község)'!C96+'8.15 sz. mell(fogorvos)'!C96+'8.16 sz. mell(közművelődés)'!C96+'8.17 sz. mell(szoc.tám)'!C96+'8.18 sz. mell(szünid.étk.)'!C96+'8.... sz. mell'!C96+'8.19 sz. mell(önk.jogalk)'!C96+'8.20 sz. mell(tám.fin)'!C96+'8.21 sz. mell(államadó)'!C96+'8.22 sz. mell(önk.nem sorol)'!C96+'8.23 sz. mell(szabadidő)'!C96+'8.24 sz. mell(Vészhelyzet)'!C96+'8.25 sz. mell(Közterület fennt)'!C96</f>
        <v>336694401</v>
      </c>
      <c r="D96" s="399">
        <f>'8.1 sz. mell(múzeum)'!D96+'8.2 sz. mell(könyvtár)'!D96+'8.3 sz. mell(könyvtári áll.)'!D96+'8.4 sz. mell(védőnő)'!D96+'8.5 sz. mell (háziorv.)'!D96+'8.6 sz. mell (isk.étk)'!D96+'8.7 sz. mell(iskola)'!D96+'8.8 sz. mell(szolidarit)'!D96+'8.9 sz. mell(köztemető)'!D96+'8.10 sz. mell(önk.v.)'!D96+'8.11 sz. mell(közp.költs.)'!D96+'8.12 sz. mell(utak)'!D96+'8.13 sz. mell(közvil)'!D96+'8.14 sz. mell(város és község)'!D96+'8.15 sz. mell(fogorvos)'!D96+'8.16 sz. mell(közművelődés)'!D96+'8.17 sz. mell(szoc.tám)'!D96+'8.18 sz. mell(szünid.étk.)'!D96+'8.... sz. mell'!D96+'8.19 sz. mell(önk.jogalk)'!D96+'8.20 sz. mell(tám.fin)'!D96+'8.21 sz. mell(államadó)'!D96+'8.22 sz. mell(önk.nem sorol)'!D96+'8.23 sz. mell(szabadidő)'!D96+'8.24 sz. mell(Vészhelyzet)'!D96+'8.25 sz. mell(Közterület fennt)'!D96</f>
        <v>245956447</v>
      </c>
      <c r="E96" s="591">
        <f>'8.1 sz. mell(múzeum)'!E96+'8.2 sz. mell(könyvtár)'!E96+'8.3 sz. mell(könyvtári áll.)'!E96+'8.4 sz. mell(védőnő)'!E96+'8.5 sz. mell (háziorv.)'!E96+'8.6 sz. mell (isk.étk)'!E96+'8.7 sz. mell(iskola)'!E96+'8.8 sz. mell(szolidarit)'!E96+'8.9 sz. mell(köztemető)'!E96+'8.10 sz. mell(önk.v.)'!E96+'8.11 sz. mell(közp.költs.)'!E96+'8.12 sz. mell(utak)'!E96+'8.13 sz. mell(közvil)'!E96+'8.14 sz. mell(város és község)'!E96+'8.15 sz. mell(fogorvos)'!E96+'8.16 sz. mell(közművelődés)'!E96+'8.17 sz. mell(szoc.tám)'!E96+'8.18 sz. mell(szünid.étk.)'!E96+'8.... sz. mell'!E96+'8.19 sz. mell(önk.jogalk)'!E96+'8.20 sz. mell(tám.fin)'!E96+'8.21 sz. mell(államadó)'!E96+'8.22 sz. mell(önk.nem sorol)'!E96+'8.23 sz. mell(szabadidő)'!E96+'8.24 sz. mell(Vészhelyzet)'!E96+'8.25 sz. mell(Közterület fennt)'!E96</f>
        <v>261816452</v>
      </c>
      <c r="F96" s="591">
        <f>'8.1 sz. mell(múzeum)'!F96+'8.2 sz. mell(könyvtár)'!F96+'8.3 sz. mell(könyvtári áll.)'!F96+'8.4 sz. mell(védőnő)'!F96+'8.5 sz. mell (háziorv.)'!F96+'8.6 sz. mell (isk.étk)'!F96+'8.7 sz. mell(iskola)'!F96+'8.8 sz. mell(szolidarit)'!F96+'8.9 sz. mell(köztemető)'!F96+'8.10 sz. mell(önk.v.)'!F96+'8.11 sz. mell(közp.költs.)'!F96+'8.12 sz. mell(utak)'!F96+'8.13 sz. mell(közvil)'!F96+'8.14 sz. mell(város és község)'!F96+'8.15 sz. mell(fogorvos)'!F96+'8.16 sz. mell(közművelődés)'!F96+'8.17 sz. mell(szoc.tám)'!F96+'8.18 sz. mell(szünid.étk.)'!F96+'8.... sz. mell'!F96+'8.19 sz. mell(önk.jogalk)'!F96+'8.20 sz. mell(tám.fin)'!F96+'8.21 sz. mell(államadó)'!F96+'8.22 sz. mell(önk.nem sorol)'!F96+'8.23 sz. mell(szabadidő)'!F96+'8.24 sz. mell(Vészhelyzet)'!F96+'8.25 sz. mell(Közterület fennt)'!F96</f>
        <v>262801335</v>
      </c>
      <c r="G96" s="591">
        <f>'8.1 sz. mell(múzeum)'!G96+'8.2 sz. mell(könyvtár)'!G96+'8.3 sz. mell(könyvtári áll.)'!G96+'8.4 sz. mell(védőnő)'!G96+'8.5 sz. mell (háziorv.)'!G96+'8.6 sz. mell (isk.étk)'!G96+'8.7 sz. mell(iskola)'!G96+'8.8 sz. mell(szolidarit)'!G96+'8.9 sz. mell(köztemető)'!G96+'8.10 sz. mell(önk.v.)'!G96+'8.11 sz. mell(közp.költs.)'!G96+'8.12 sz. mell(utak)'!G96+'8.13 sz. mell(közvil)'!G96+'8.14 sz. mell(város és község)'!G96+'8.15 sz. mell(fogorvos)'!G96+'8.16 sz. mell(közművelődés)'!G96+'8.17 sz. mell(szoc.tám)'!G96+'8.18 sz. mell(szünid.étk.)'!G96+'8.... sz. mell'!G96+'8.19 sz. mell(önk.jogalk)'!G96+'8.20 sz. mell(tám.fin)'!G96+'8.21 sz. mell(államadó)'!G96+'8.22 sz. mell(önk.nem sorol)'!G96+'8.23 sz. mell(szabadidő)'!G96+'8.24 sz. mell(Vészhelyzet)'!G96+'8.25 sz. mell(Közterület fennt)'!G96</f>
        <v>172468818</v>
      </c>
      <c r="H96" s="27">
        <f>+F96-262801335</f>
        <v>0</v>
      </c>
    </row>
    <row r="97" spans="1:7" ht="12" customHeight="1" x14ac:dyDescent="0.2">
      <c r="A97" s="207" t="s">
        <v>91</v>
      </c>
      <c r="B97" s="412" t="s">
        <v>141</v>
      </c>
      <c r="C97" s="607">
        <f>'8.1 sz. mell(múzeum)'!C97+'8.2 sz. mell(könyvtár)'!C97+'8.3 sz. mell(könyvtári áll.)'!C97+'8.4 sz. mell(védőnő)'!C97+'8.5 sz. mell (háziorv.)'!C97+'8.6 sz. mell (isk.étk)'!C97+'8.7 sz. mell(iskola)'!C97+'8.8 sz. mell(szolidarit)'!C97+'8.9 sz. mell(köztemető)'!C97+'8.10 sz. mell(önk.v.)'!C97+'8.11 sz. mell(közp.költs.)'!C97+'8.12 sz. mell(utak)'!C97+'8.13 sz. mell(közvil)'!C97+'8.14 sz. mell(város és község)'!C97+'8.15 sz. mell(fogorvos)'!C97+'8.16 sz. mell(közművelődés)'!C97+'8.17 sz. mell(szoc.tám)'!C97+'8.18 sz. mell(szünid.étk.)'!C97+'8.... sz. mell'!C97+'8.19 sz. mell(önk.jogalk)'!C97+'8.20 sz. mell(tám.fin)'!C97+'8.21 sz. mell(államadó)'!C97+'8.22 sz. mell(önk.nem sorol)'!C97+'8.23 sz. mell(szabadidő)'!C97+'8.24 sz. mell(Vészhelyzet)'!C97+'8.25 sz. mell(Közterület fennt)'!C97</f>
        <v>6300000</v>
      </c>
      <c r="D97" s="399">
        <f>'8.1 sz. mell(múzeum)'!D97+'8.2 sz. mell(könyvtár)'!D97+'8.3 sz. mell(könyvtári áll.)'!D97+'8.4 sz. mell(védőnő)'!D97+'8.5 sz. mell (háziorv.)'!D97+'8.6 sz. mell (isk.étk)'!D97+'8.7 sz. mell(iskola)'!D97+'8.8 sz. mell(szolidarit)'!D97+'8.9 sz. mell(köztemető)'!D97+'8.10 sz. mell(önk.v.)'!D97+'8.11 sz. mell(közp.költs.)'!D97+'8.12 sz. mell(utak)'!D97+'8.13 sz. mell(közvil)'!D97+'8.14 sz. mell(város és község)'!D97+'8.15 sz. mell(fogorvos)'!D97+'8.16 sz. mell(közművelődés)'!D97+'8.17 sz. mell(szoc.tám)'!D97+'8.18 sz. mell(szünid.étk.)'!D97+'8.... sz. mell'!D97+'8.19 sz. mell(önk.jogalk)'!D97+'8.20 sz. mell(tám.fin)'!D97+'8.21 sz. mell(államadó)'!D97+'8.22 sz. mell(önk.nem sorol)'!D97+'8.23 sz. mell(szabadidő)'!D97+'8.24 sz. mell(Vészhelyzet)'!D97+'8.25 sz. mell(Közterület fennt)'!D97</f>
        <v>6300000</v>
      </c>
      <c r="E97" s="591">
        <f>'8.1 sz. mell(múzeum)'!E97+'8.2 sz. mell(könyvtár)'!E97+'8.3 sz. mell(könyvtári áll.)'!E97+'8.4 sz. mell(védőnő)'!E97+'8.5 sz. mell (háziorv.)'!E97+'8.6 sz. mell (isk.étk)'!E97+'8.7 sz. mell(iskola)'!E97+'8.8 sz. mell(szolidarit)'!E97+'8.9 sz. mell(köztemető)'!E97+'8.10 sz. mell(önk.v.)'!E97+'8.11 sz. mell(közp.költs.)'!E97+'8.12 sz. mell(utak)'!E97+'8.13 sz. mell(közvil)'!E97+'8.14 sz. mell(város és község)'!E97+'8.15 sz. mell(fogorvos)'!E97+'8.16 sz. mell(közművelődés)'!E97+'8.17 sz. mell(szoc.tám)'!E97+'8.18 sz. mell(szünid.étk.)'!E97+'8.... sz. mell'!E97+'8.19 sz. mell(önk.jogalk)'!E97+'8.20 sz. mell(tám.fin)'!E97+'8.21 sz. mell(államadó)'!E97+'8.22 sz. mell(önk.nem sorol)'!E97+'8.23 sz. mell(szabadidő)'!E97+'8.24 sz. mell(Vészhelyzet)'!E97+'8.25 sz. mell(Közterület fennt)'!E97</f>
        <v>6300000</v>
      </c>
      <c r="F97" s="591">
        <f>'8.1 sz. mell(múzeum)'!F97+'8.2 sz. mell(könyvtár)'!F97+'8.3 sz. mell(könyvtári áll.)'!F97+'8.4 sz. mell(védőnő)'!F97+'8.5 sz. mell (háziorv.)'!F97+'8.6 sz. mell (isk.étk)'!F97+'8.7 sz. mell(iskola)'!F97+'8.8 sz. mell(szolidarit)'!F97+'8.9 sz. mell(köztemető)'!F97+'8.10 sz. mell(önk.v.)'!F97+'8.11 sz. mell(közp.költs.)'!F97+'8.12 sz. mell(utak)'!F97+'8.13 sz. mell(közvil)'!F97+'8.14 sz. mell(város és község)'!F97+'8.15 sz. mell(fogorvos)'!F97+'8.16 sz. mell(közművelődés)'!F97+'8.17 sz. mell(szoc.tám)'!F97+'8.18 sz. mell(szünid.étk.)'!F97+'8.... sz. mell'!F97+'8.19 sz. mell(önk.jogalk)'!F97+'8.20 sz. mell(tám.fin)'!F97+'8.21 sz. mell(államadó)'!F97+'8.22 sz. mell(önk.nem sorol)'!F97+'8.23 sz. mell(szabadidő)'!F97+'8.24 sz. mell(Vészhelyzet)'!F97+'8.25 sz. mell(Közterület fennt)'!F97</f>
        <v>7300000</v>
      </c>
      <c r="G97" s="591">
        <f>'8.1 sz. mell(múzeum)'!G97+'8.2 sz. mell(könyvtár)'!G97+'8.3 sz. mell(könyvtári áll.)'!G97+'8.4 sz. mell(védőnő)'!G97+'8.5 sz. mell (háziorv.)'!G97+'8.6 sz. mell (isk.étk)'!G97+'8.7 sz. mell(iskola)'!G97+'8.8 sz. mell(szolidarit)'!G97+'8.9 sz. mell(köztemető)'!G97+'8.10 sz. mell(önk.v.)'!G97+'8.11 sz. mell(közp.költs.)'!G97+'8.12 sz. mell(utak)'!G97+'8.13 sz. mell(közvil)'!G97+'8.14 sz. mell(város és község)'!G97+'8.15 sz. mell(fogorvos)'!G97+'8.16 sz. mell(közművelődés)'!G97+'8.17 sz. mell(szoc.tám)'!G97+'8.18 sz. mell(szünid.étk.)'!G97+'8.... sz. mell'!G97+'8.19 sz. mell(önk.jogalk)'!G97+'8.20 sz. mell(tám.fin)'!G97+'8.21 sz. mell(államadó)'!G97+'8.22 sz. mell(önk.nem sorol)'!G97+'8.23 sz. mell(szabadidő)'!G97+'8.24 sz. mell(Vészhelyzet)'!G97+'8.25 sz. mell(Közterület fennt)'!G97</f>
        <v>6608434</v>
      </c>
    </row>
    <row r="98" spans="1:7" ht="12" customHeight="1" x14ac:dyDescent="0.2">
      <c r="A98" s="207" t="s">
        <v>102</v>
      </c>
      <c r="B98" s="15" t="s">
        <v>142</v>
      </c>
      <c r="C98" s="607">
        <f>'8.1 sz. mell(múzeum)'!C98+'8.2 sz. mell(könyvtár)'!C98+'8.3 sz. mell(könyvtári áll.)'!C98+'8.4 sz. mell(védőnő)'!C98+'8.5 sz. mell (háziorv.)'!C98+'8.6 sz. mell (isk.étk)'!C98+'8.7 sz. mell(iskola)'!C98+'8.8 sz. mell(szolidarit)'!C98+'8.9 sz. mell(köztemető)'!C98+'8.10 sz. mell(önk.v.)'!C98+'8.11 sz. mell(közp.költs.)'!C98+'8.12 sz. mell(utak)'!C98+'8.13 sz. mell(közvil)'!C98+'8.14 sz. mell(város és község)'!C98+'8.15 sz. mell(fogorvos)'!C98+'8.16 sz. mell(közművelődés)'!C98+'8.17 sz. mell(szoc.tám)'!C98+'8.18 sz. mell(szünid.étk.)'!C98+'8.... sz. mell'!C98+'8.19 sz. mell(önk.jogalk)'!C98+'8.20 sz. mell(tám.fin)'!C98+'8.21 sz. mell(államadó)'!C98+'8.22 sz. mell(önk.nem sorol)'!C98+'8.23 sz. mell(szabadidő)'!C98+'8.24 sz. mell(Vészhelyzet)'!C98+'8.25 sz. mell(Közterület fennt)'!C98</f>
        <v>182743417</v>
      </c>
      <c r="D98" s="399">
        <f>'8.1 sz. mell(múzeum)'!D98+'8.2 sz. mell(könyvtár)'!D98+'8.3 sz. mell(könyvtári áll.)'!D98+'8.4 sz. mell(védőnő)'!D98+'8.5 sz. mell (háziorv.)'!D98+'8.6 sz. mell (isk.étk)'!D98+'8.7 sz. mell(iskola)'!D98+'8.8 sz. mell(szolidarit)'!D98+'8.9 sz. mell(köztemető)'!D98+'8.10 sz. mell(önk.v.)'!D98+'8.11 sz. mell(közp.költs.)'!D98+'8.12 sz. mell(utak)'!D98+'8.13 sz. mell(közvil)'!D98+'8.14 sz. mell(város és község)'!D98+'8.15 sz. mell(fogorvos)'!D98+'8.16 sz. mell(közművelődés)'!D98+'8.17 sz. mell(szoc.tám)'!D98+'8.18 sz. mell(szünid.étk.)'!D98+'8.... sz. mell'!D98+'8.19 sz. mell(önk.jogalk)'!D98+'8.20 sz. mell(tám.fin)'!D98+'8.21 sz. mell(államadó)'!D98+'8.22 sz. mell(önk.nem sorol)'!D98+'8.23 sz. mell(szabadidő)'!D98+'8.24 sz. mell(Vészhelyzet)'!D98+'8.25 sz. mell(Közterület fennt)'!D98</f>
        <v>295846071</v>
      </c>
      <c r="E98" s="591">
        <f>'8.1 sz. mell(múzeum)'!E98+'8.2 sz. mell(könyvtár)'!E98+'8.3 sz. mell(könyvtári áll.)'!E98+'8.4 sz. mell(védőnő)'!E98+'8.5 sz. mell (háziorv.)'!E98+'8.6 sz. mell (isk.étk)'!E98+'8.7 sz. mell(iskola)'!E98+'8.8 sz. mell(szolidarit)'!E98+'8.9 sz. mell(köztemető)'!E98+'8.10 sz. mell(önk.v.)'!E98+'8.11 sz. mell(közp.költs.)'!E98+'8.12 sz. mell(utak)'!E98+'8.13 sz. mell(közvil)'!E98+'8.14 sz. mell(város és község)'!E98+'8.15 sz. mell(fogorvos)'!E98+'8.16 sz. mell(közművelődés)'!E98+'8.17 sz. mell(szoc.tám)'!E98+'8.18 sz. mell(szünid.étk.)'!E98+'8.... sz. mell'!E98+'8.19 sz. mell(önk.jogalk)'!E98+'8.20 sz. mell(tám.fin)'!E98+'8.21 sz. mell(államadó)'!E98+'8.22 sz. mell(önk.nem sorol)'!E98+'8.23 sz. mell(szabadidő)'!E98+'8.24 sz. mell(Vészhelyzet)'!E98+'8.25 sz. mell(Közterület fennt)'!E98</f>
        <v>290119170</v>
      </c>
      <c r="F98" s="591">
        <f>'8.1 sz. mell(múzeum)'!F98+'8.2 sz. mell(könyvtár)'!F98+'8.3 sz. mell(könyvtári áll.)'!F98+'8.4 sz. mell(védőnő)'!F98+'8.5 sz. mell (háziorv.)'!F98+'8.6 sz. mell (isk.étk)'!F98+'8.7 sz. mell(iskola)'!F98+'8.8 sz. mell(szolidarit)'!F98+'8.9 sz. mell(köztemető)'!F98+'8.10 sz. mell(önk.v.)'!F98+'8.11 sz. mell(közp.költs.)'!F98+'8.12 sz. mell(utak)'!F98+'8.13 sz. mell(közvil)'!F98+'8.14 sz. mell(város és község)'!F98+'8.15 sz. mell(fogorvos)'!F98+'8.16 sz. mell(közművelődés)'!F98+'8.17 sz. mell(szoc.tám)'!F98+'8.18 sz. mell(szünid.étk.)'!F98+'8.... sz. mell'!F98+'8.19 sz. mell(önk.jogalk)'!F98+'8.20 sz. mell(tám.fin)'!F98+'8.21 sz. mell(államadó)'!F98+'8.22 sz. mell(önk.nem sorol)'!F98+'8.23 sz. mell(szabadidő)'!F98+'8.24 sz. mell(Vészhelyzet)'!F98+'8.25 sz. mell(Közterület fennt)'!F98</f>
        <v>290118115</v>
      </c>
      <c r="G98" s="591">
        <f>'8.1 sz. mell(múzeum)'!G98+'8.2 sz. mell(könyvtár)'!G98+'8.3 sz. mell(könyvtári áll.)'!G98+'8.4 sz. mell(védőnő)'!G98+'8.5 sz. mell (háziorv.)'!G98+'8.6 sz. mell (isk.étk)'!G98+'8.7 sz. mell(iskola)'!G98+'8.8 sz. mell(szolidarit)'!G98+'8.9 sz. mell(köztemető)'!G98+'8.10 sz. mell(önk.v.)'!G98+'8.11 sz. mell(közp.költs.)'!G98+'8.12 sz. mell(utak)'!G98+'8.13 sz. mell(közvil)'!G98+'8.14 sz. mell(város és község)'!G98+'8.15 sz. mell(fogorvos)'!G98+'8.16 sz. mell(közművelődés)'!G98+'8.17 sz. mell(szoc.tám)'!G98+'8.18 sz. mell(szünid.étk.)'!G98+'8.... sz. mell'!G98+'8.19 sz. mell(önk.jogalk)'!G98+'8.20 sz. mell(tám.fin)'!G98+'8.21 sz. mell(államadó)'!G98+'8.22 sz. mell(önk.nem sorol)'!G98+'8.23 sz. mell(szabadidő)'!G98+'8.24 sz. mell(Vészhelyzet)'!G98+'8.25 sz. mell(Közterület fennt)'!G98</f>
        <v>205375014</v>
      </c>
    </row>
    <row r="99" spans="1:7" ht="12" customHeight="1" x14ac:dyDescent="0.2">
      <c r="A99" s="207" t="s">
        <v>92</v>
      </c>
      <c r="B99" s="411" t="s">
        <v>448</v>
      </c>
      <c r="C99" s="607">
        <f>'8.1 sz. mell(múzeum)'!C99+'8.2 sz. mell(könyvtár)'!C99+'8.3 sz. mell(könyvtári áll.)'!C99+'8.4 sz. mell(védőnő)'!C99+'8.5 sz. mell (háziorv.)'!C99+'8.6 sz. mell (isk.étk)'!C99+'8.7 sz. mell(iskola)'!C99+'8.8 sz. mell(szolidarit)'!C99+'8.9 sz. mell(köztemető)'!C99+'8.10 sz. mell(önk.v.)'!C99+'8.11 sz. mell(közp.költs.)'!C99+'8.12 sz. mell(utak)'!C99+'8.13 sz. mell(közvil)'!C99+'8.14 sz. mell(város és község)'!C99+'8.15 sz. mell(fogorvos)'!C99+'8.16 sz. mell(közművelődés)'!C99+'8.17 sz. mell(szoc.tám)'!C99+'8.18 sz. mell(szünid.étk.)'!C99+'8.... sz. mell'!C99+'8.19 sz. mell(önk.jogalk)'!C99+'8.20 sz. mell(tám.fin)'!C99+'8.21 sz. mell(államadó)'!C99+'8.22 sz. mell(önk.nem sorol)'!C99+'8.23 sz. mell(szabadidő)'!C99+'8.24 sz. mell(Vészhelyzet)'!C99+'8.25 sz. mell(Közterület fennt)'!C99</f>
        <v>0</v>
      </c>
      <c r="D99" s="399">
        <f>'8.1 sz. mell(múzeum)'!D99+'8.2 sz. mell(könyvtár)'!D99+'8.3 sz. mell(könyvtári áll.)'!D99+'8.4 sz. mell(védőnő)'!D99+'8.5 sz. mell (háziorv.)'!D99+'8.6 sz. mell (isk.étk)'!D99+'8.7 sz. mell(iskola)'!D99+'8.8 sz. mell(szolidarit)'!D99+'8.9 sz. mell(köztemető)'!D99+'8.10 sz. mell(önk.v.)'!D99+'8.11 sz. mell(közp.költs.)'!D99+'8.12 sz. mell(utak)'!D99+'8.13 sz. mell(közvil)'!D99+'8.14 sz. mell(város és község)'!D99+'8.15 sz. mell(fogorvos)'!D99+'8.16 sz. mell(közművelődés)'!D99+'8.17 sz. mell(szoc.tám)'!D99+'8.18 sz. mell(szünid.étk.)'!D99+'8.... sz. mell'!D99+'8.19 sz. mell(önk.jogalk)'!D99+'8.20 sz. mell(tám.fin)'!D99+'8.21 sz. mell(államadó)'!D99+'8.22 sz. mell(önk.nem sorol)'!D99+'8.23 sz. mell(szabadidő)'!D99+'8.24 sz. mell(Vészhelyzet)'!D99+'8.25 sz. mell(Közterület fennt)'!D99</f>
        <v>0</v>
      </c>
      <c r="E99" s="591">
        <f>'8.1 sz. mell(múzeum)'!E99+'8.2 sz. mell(könyvtár)'!E99+'8.3 sz. mell(könyvtári áll.)'!E99+'8.4 sz. mell(védőnő)'!E99+'8.5 sz. mell (háziorv.)'!E99+'8.6 sz. mell (isk.étk)'!E99+'8.7 sz. mell(iskola)'!E99+'8.8 sz. mell(szolidarit)'!E99+'8.9 sz. mell(köztemető)'!E99+'8.10 sz. mell(önk.v.)'!E99+'8.11 sz. mell(közp.költs.)'!E99+'8.12 sz. mell(utak)'!E99+'8.13 sz. mell(közvil)'!E99+'8.14 sz. mell(város és község)'!E99+'8.15 sz. mell(fogorvos)'!E99+'8.16 sz. mell(közművelődés)'!E99+'8.17 sz. mell(szoc.tám)'!E99+'8.18 sz. mell(szünid.étk.)'!E99+'8.... sz. mell'!E99+'8.19 sz. mell(önk.jogalk)'!E99+'8.20 sz. mell(tám.fin)'!E99+'8.21 sz. mell(államadó)'!E99+'8.22 sz. mell(önk.nem sorol)'!E99+'8.23 sz. mell(szabadidő)'!E99+'8.24 sz. mell(Vészhelyzet)'!E99+'8.25 sz. mell(Közterület fennt)'!E99</f>
        <v>0</v>
      </c>
      <c r="F99" s="591">
        <f>'8.1 sz. mell(múzeum)'!F99+'8.2 sz. mell(könyvtár)'!F99+'8.3 sz. mell(könyvtári áll.)'!F99+'8.4 sz. mell(védőnő)'!F99+'8.5 sz. mell (háziorv.)'!F99+'8.6 sz. mell (isk.étk)'!F99+'8.7 sz. mell(iskola)'!F99+'8.8 sz. mell(szolidarit)'!F99+'8.9 sz. mell(köztemető)'!F99+'8.10 sz. mell(önk.v.)'!F99+'8.11 sz. mell(közp.költs.)'!F99+'8.12 sz. mell(utak)'!F99+'8.13 sz. mell(közvil)'!F99+'8.14 sz. mell(város és község)'!F99+'8.15 sz. mell(fogorvos)'!F99+'8.16 sz. mell(közművelődés)'!F99+'8.17 sz. mell(szoc.tám)'!F99+'8.18 sz. mell(szünid.étk.)'!F99+'8.... sz. mell'!F99+'8.19 sz. mell(önk.jogalk)'!F99+'8.20 sz. mell(tám.fin)'!F99+'8.21 sz. mell(államadó)'!F99+'8.22 sz. mell(önk.nem sorol)'!F99+'8.23 sz. mell(szabadidő)'!F99+'8.24 sz. mell(Vészhelyzet)'!F99+'8.25 sz. mell(Közterület fennt)'!F99</f>
        <v>0</v>
      </c>
      <c r="G99" s="591">
        <f>'8.1 sz. mell(múzeum)'!G99+'8.2 sz. mell(könyvtár)'!G99+'8.3 sz. mell(könyvtári áll.)'!G99+'8.4 sz. mell(védőnő)'!G99+'8.5 sz. mell (háziorv.)'!G99+'8.6 sz. mell (isk.étk)'!G99+'8.7 sz. mell(iskola)'!G99+'8.8 sz. mell(szolidarit)'!G99+'8.9 sz. mell(köztemető)'!G99+'8.10 sz. mell(önk.v.)'!G99+'8.11 sz. mell(közp.költs.)'!G99+'8.12 sz. mell(utak)'!G99+'8.13 sz. mell(közvil)'!G99+'8.14 sz. mell(város és község)'!G99+'8.15 sz. mell(fogorvos)'!G99+'8.16 sz. mell(közművelődés)'!G99+'8.17 sz. mell(szoc.tám)'!G99+'8.18 sz. mell(szünid.étk.)'!G99+'8.... sz. mell'!G99+'8.19 sz. mell(önk.jogalk)'!G99+'8.20 sz. mell(tám.fin)'!G99+'8.21 sz. mell(államadó)'!G99+'8.22 sz. mell(önk.nem sorol)'!G99+'8.23 sz. mell(szabadidő)'!G99+'8.24 sz. mell(Vészhelyzet)'!G99+'8.25 sz. mell(Közterület fennt)'!G99</f>
        <v>0</v>
      </c>
    </row>
    <row r="100" spans="1:7" ht="12" customHeight="1" x14ac:dyDescent="0.2">
      <c r="A100" s="207" t="s">
        <v>93</v>
      </c>
      <c r="B100" s="414" t="s">
        <v>379</v>
      </c>
      <c r="C100" s="607">
        <f>'8.1 sz. mell(múzeum)'!C100+'8.2 sz. mell(könyvtár)'!C100+'8.3 sz. mell(könyvtári áll.)'!C100+'8.4 sz. mell(védőnő)'!C100+'8.5 sz. mell (háziorv.)'!C100+'8.6 sz. mell (isk.étk)'!C100+'8.7 sz. mell(iskola)'!C100+'8.8 sz. mell(szolidarit)'!C100+'8.9 sz. mell(köztemető)'!C100+'8.10 sz. mell(önk.v.)'!C100+'8.11 sz. mell(közp.költs.)'!C100+'8.12 sz. mell(utak)'!C100+'8.13 sz. mell(közvil)'!C100+'8.14 sz. mell(város és község)'!C100+'8.15 sz. mell(fogorvos)'!C100+'8.16 sz. mell(közművelődés)'!C100+'8.17 sz. mell(szoc.tám)'!C100+'8.18 sz. mell(szünid.étk.)'!C100+'8.... sz. mell'!C100+'8.19 sz. mell(önk.jogalk)'!C100+'8.20 sz. mell(tám.fin)'!C100+'8.21 sz. mell(államadó)'!C100+'8.22 sz. mell(önk.nem sorol)'!C100+'8.23 sz. mell(szabadidő)'!C100+'8.24 sz. mell(Vészhelyzet)'!C100+'8.25 sz. mell(Közterület fennt)'!C100</f>
        <v>135827098</v>
      </c>
      <c r="D100" s="399">
        <f>'8.1 sz. mell(múzeum)'!D100+'8.2 sz. mell(könyvtár)'!D100+'8.3 sz. mell(könyvtári áll.)'!D100+'8.4 sz. mell(védőnő)'!D100+'8.5 sz. mell (háziorv.)'!D100+'8.6 sz. mell (isk.étk)'!D100+'8.7 sz. mell(iskola)'!D100+'8.8 sz. mell(szolidarit)'!D100+'8.9 sz. mell(köztemető)'!D100+'8.10 sz. mell(önk.v.)'!D100+'8.11 sz. mell(közp.költs.)'!D100+'8.12 sz. mell(utak)'!D100+'8.13 sz. mell(közvil)'!D100+'8.14 sz. mell(város és község)'!D100+'8.15 sz. mell(fogorvos)'!D100+'8.16 sz. mell(közművelődés)'!D100+'8.17 sz. mell(szoc.tám)'!D100+'8.18 sz. mell(szünid.étk.)'!D100+'8.... sz. mell'!D100+'8.19 sz. mell(önk.jogalk)'!D100+'8.20 sz. mell(tám.fin)'!D100+'8.21 sz. mell(államadó)'!D100+'8.22 sz. mell(önk.nem sorol)'!D100+'8.23 sz. mell(szabadidő)'!D100+'8.24 sz. mell(Vészhelyzet)'!D100+'8.25 sz. mell(Közterület fennt)'!D100</f>
        <v>135827098</v>
      </c>
      <c r="E100" s="591">
        <f>'8.1 sz. mell(múzeum)'!E100+'8.2 sz. mell(könyvtár)'!E100+'8.3 sz. mell(könyvtári áll.)'!E100+'8.4 sz. mell(védőnő)'!E100+'8.5 sz. mell (háziorv.)'!E100+'8.6 sz. mell (isk.étk)'!E100+'8.7 sz. mell(iskola)'!E100+'8.8 sz. mell(szolidarit)'!E100+'8.9 sz. mell(köztemető)'!E100+'8.10 sz. mell(önk.v.)'!E100+'8.11 sz. mell(közp.költs.)'!E100+'8.12 sz. mell(utak)'!E100+'8.13 sz. mell(közvil)'!E100+'8.14 sz. mell(város és község)'!E100+'8.15 sz. mell(fogorvos)'!E100+'8.16 sz. mell(közművelődés)'!E100+'8.17 sz. mell(szoc.tám)'!E100+'8.18 sz. mell(szünid.étk.)'!E100+'8.... sz. mell'!E100+'8.19 sz. mell(önk.jogalk)'!E100+'8.20 sz. mell(tám.fin)'!E100+'8.21 sz. mell(államadó)'!E100+'8.22 sz. mell(önk.nem sorol)'!E100+'8.23 sz. mell(szabadidő)'!E100+'8.24 sz. mell(Vészhelyzet)'!E100+'8.25 sz. mell(Közterület fennt)'!E100</f>
        <v>135827098</v>
      </c>
      <c r="F100" s="591">
        <f>'8.1 sz. mell(múzeum)'!F100+'8.2 sz. mell(könyvtár)'!F100+'8.3 sz. mell(könyvtári áll.)'!F100+'8.4 sz. mell(védőnő)'!F100+'8.5 sz. mell (háziorv.)'!F100+'8.6 sz. mell (isk.étk)'!F100+'8.7 sz. mell(iskola)'!F100+'8.8 sz. mell(szolidarit)'!F100+'8.9 sz. mell(köztemető)'!F100+'8.10 sz. mell(önk.v.)'!F100+'8.11 sz. mell(közp.költs.)'!F100+'8.12 sz. mell(utak)'!F100+'8.13 sz. mell(közvil)'!F100+'8.14 sz. mell(város és község)'!F100+'8.15 sz. mell(fogorvos)'!F100+'8.16 sz. mell(közművelődés)'!F100+'8.17 sz. mell(szoc.tám)'!F100+'8.18 sz. mell(szünid.étk.)'!F100+'8.... sz. mell'!F100+'8.19 sz. mell(önk.jogalk)'!F100+'8.20 sz. mell(tám.fin)'!F100+'8.21 sz. mell(államadó)'!F100+'8.22 sz. mell(önk.nem sorol)'!F100+'8.23 sz. mell(szabadidő)'!F100+'8.24 sz. mell(Vészhelyzet)'!F100+'8.25 sz. mell(Közterület fennt)'!F100</f>
        <v>135826043</v>
      </c>
      <c r="G100" s="591">
        <f>'8.1 sz. mell(múzeum)'!G100+'8.2 sz. mell(könyvtár)'!G100+'8.3 sz. mell(könyvtári áll.)'!G100+'8.4 sz. mell(védőnő)'!G100+'8.5 sz. mell (háziorv.)'!G100+'8.6 sz. mell (isk.étk)'!G100+'8.7 sz. mell(iskola)'!G100+'8.8 sz. mell(szolidarit)'!G100+'8.9 sz. mell(köztemető)'!G100+'8.10 sz. mell(önk.v.)'!G100+'8.11 sz. mell(közp.költs.)'!G100+'8.12 sz. mell(utak)'!G100+'8.13 sz. mell(közvil)'!G100+'8.14 sz. mell(város és község)'!G100+'8.15 sz. mell(fogorvos)'!G100+'8.16 sz. mell(közművelődés)'!G100+'8.17 sz. mell(szoc.tám)'!G100+'8.18 sz. mell(szünid.étk.)'!G100+'8.... sz. mell'!G100+'8.19 sz. mell(önk.jogalk)'!G100+'8.20 sz. mell(tám.fin)'!G100+'8.21 sz. mell(államadó)'!G100+'8.22 sz. mell(önk.nem sorol)'!G100+'8.23 sz. mell(szabadidő)'!G100+'8.24 sz. mell(Vészhelyzet)'!G100+'8.25 sz. mell(Közterület fennt)'!G100</f>
        <v>119756732</v>
      </c>
    </row>
    <row r="101" spans="1:7" ht="12" customHeight="1" x14ac:dyDescent="0.2">
      <c r="A101" s="207" t="s">
        <v>103</v>
      </c>
      <c r="B101" s="414" t="s">
        <v>378</v>
      </c>
      <c r="C101" s="607">
        <f>'8.1 sz. mell(múzeum)'!C101+'8.2 sz. mell(könyvtár)'!C101+'8.3 sz. mell(könyvtári áll.)'!C101+'8.4 sz. mell(védőnő)'!C101+'8.5 sz. mell (háziorv.)'!C101+'8.6 sz. mell (isk.étk)'!C101+'8.7 sz. mell(iskola)'!C101+'8.8 sz. mell(szolidarit)'!C101+'8.9 sz. mell(köztemető)'!C101+'8.10 sz. mell(önk.v.)'!C101+'8.11 sz. mell(közp.költs.)'!C101+'8.12 sz. mell(utak)'!C101+'8.13 sz. mell(közvil)'!C101+'8.14 sz. mell(város és község)'!C101+'8.15 sz. mell(fogorvos)'!C101+'8.16 sz. mell(közművelődés)'!C101+'8.17 sz. mell(szoc.tám)'!C101+'8.18 sz. mell(szünid.étk.)'!C101+'8.... sz. mell'!C101+'8.19 sz. mell(önk.jogalk)'!C101+'8.20 sz. mell(tám.fin)'!C101+'8.21 sz. mell(államadó)'!C101+'8.22 sz. mell(önk.nem sorol)'!C101+'8.23 sz. mell(szabadidő)'!C101+'8.24 sz. mell(Vészhelyzet)'!C101+'8.25 sz. mell(Közterület fennt)'!C101</f>
        <v>0</v>
      </c>
      <c r="D101" s="399">
        <f>'8.1 sz. mell(múzeum)'!D101+'8.2 sz. mell(könyvtár)'!D101+'8.3 sz. mell(könyvtári áll.)'!D101+'8.4 sz. mell(védőnő)'!D101+'8.5 sz. mell (háziorv.)'!D101+'8.6 sz. mell (isk.étk)'!D101+'8.7 sz. mell(iskola)'!D101+'8.8 sz. mell(szolidarit)'!D101+'8.9 sz. mell(köztemető)'!D101+'8.10 sz. mell(önk.v.)'!D101+'8.11 sz. mell(közp.költs.)'!D101+'8.12 sz. mell(utak)'!D101+'8.13 sz. mell(közvil)'!D101+'8.14 sz. mell(város és község)'!D101+'8.15 sz. mell(fogorvos)'!D101+'8.16 sz. mell(közművelődés)'!D101+'8.17 sz. mell(szoc.tám)'!D101+'8.18 sz. mell(szünid.étk.)'!D101+'8.... sz. mell'!D101+'8.19 sz. mell(önk.jogalk)'!D101+'8.20 sz. mell(tám.fin)'!D101+'8.21 sz. mell(államadó)'!D101+'8.22 sz. mell(önk.nem sorol)'!D101+'8.23 sz. mell(szabadidő)'!D101+'8.24 sz. mell(Vészhelyzet)'!D101+'8.25 sz. mell(Közterület fennt)'!D101</f>
        <v>0</v>
      </c>
      <c r="E101" s="591">
        <f>'8.1 sz. mell(múzeum)'!E101+'8.2 sz. mell(könyvtár)'!E101+'8.3 sz. mell(könyvtári áll.)'!E101+'8.4 sz. mell(védőnő)'!E101+'8.5 sz. mell (háziorv.)'!E101+'8.6 sz. mell (isk.étk)'!E101+'8.7 sz. mell(iskola)'!E101+'8.8 sz. mell(szolidarit)'!E101+'8.9 sz. mell(köztemető)'!E101+'8.10 sz. mell(önk.v.)'!E101+'8.11 sz. mell(közp.költs.)'!E101+'8.12 sz. mell(utak)'!E101+'8.13 sz. mell(közvil)'!E101+'8.14 sz. mell(város és község)'!E101+'8.15 sz. mell(fogorvos)'!E101+'8.16 sz. mell(közművelődés)'!E101+'8.17 sz. mell(szoc.tám)'!E101+'8.18 sz. mell(szünid.étk.)'!E101+'8.... sz. mell'!E101+'8.19 sz. mell(önk.jogalk)'!E101+'8.20 sz. mell(tám.fin)'!E101+'8.21 sz. mell(államadó)'!E101+'8.22 sz. mell(önk.nem sorol)'!E101+'8.23 sz. mell(szabadidő)'!E101+'8.24 sz. mell(Vészhelyzet)'!E101+'8.25 sz. mell(Közterület fennt)'!E101</f>
        <v>0</v>
      </c>
      <c r="F101" s="591">
        <f>'8.1 sz. mell(múzeum)'!F101+'8.2 sz. mell(könyvtár)'!F101+'8.3 sz. mell(könyvtári áll.)'!F101+'8.4 sz. mell(védőnő)'!F101+'8.5 sz. mell (háziorv.)'!F101+'8.6 sz. mell (isk.étk)'!F101+'8.7 sz. mell(iskola)'!F101+'8.8 sz. mell(szolidarit)'!F101+'8.9 sz. mell(köztemető)'!F101+'8.10 sz. mell(önk.v.)'!F101+'8.11 sz. mell(közp.költs.)'!F101+'8.12 sz. mell(utak)'!F101+'8.13 sz. mell(közvil)'!F101+'8.14 sz. mell(város és község)'!F101+'8.15 sz. mell(fogorvos)'!F101+'8.16 sz. mell(közművelődés)'!F101+'8.17 sz. mell(szoc.tám)'!F101+'8.18 sz. mell(szünid.étk.)'!F101+'8.... sz. mell'!F101+'8.19 sz. mell(önk.jogalk)'!F101+'8.20 sz. mell(tám.fin)'!F101+'8.21 sz. mell(államadó)'!F101+'8.22 sz. mell(önk.nem sorol)'!F101+'8.23 sz. mell(szabadidő)'!F101+'8.24 sz. mell(Vészhelyzet)'!F101+'8.25 sz. mell(Közterület fennt)'!F101</f>
        <v>0</v>
      </c>
      <c r="G101" s="591">
        <f>'8.1 sz. mell(múzeum)'!G101+'8.2 sz. mell(könyvtár)'!G101+'8.3 sz. mell(könyvtári áll.)'!G101+'8.4 sz. mell(védőnő)'!G101+'8.5 sz. mell (háziorv.)'!G101+'8.6 sz. mell (isk.étk)'!G101+'8.7 sz. mell(iskola)'!G101+'8.8 sz. mell(szolidarit)'!G101+'8.9 sz. mell(köztemető)'!G101+'8.10 sz. mell(önk.v.)'!G101+'8.11 sz. mell(közp.költs.)'!G101+'8.12 sz. mell(utak)'!G101+'8.13 sz. mell(közvil)'!G101+'8.14 sz. mell(város és község)'!G101+'8.15 sz. mell(fogorvos)'!G101+'8.16 sz. mell(közművelődés)'!G101+'8.17 sz. mell(szoc.tám)'!G101+'8.18 sz. mell(szünid.étk.)'!G101+'8.... sz. mell'!G101+'8.19 sz. mell(önk.jogalk)'!G101+'8.20 sz. mell(tám.fin)'!G101+'8.21 sz. mell(államadó)'!G101+'8.22 sz. mell(önk.nem sorol)'!G101+'8.23 sz. mell(szabadidő)'!G101+'8.24 sz. mell(Vészhelyzet)'!G101+'8.25 sz. mell(Közterület fennt)'!G101</f>
        <v>0</v>
      </c>
    </row>
    <row r="102" spans="1:7" ht="12" customHeight="1" x14ac:dyDescent="0.2">
      <c r="A102" s="207" t="s">
        <v>104</v>
      </c>
      <c r="B102" s="414" t="s">
        <v>292</v>
      </c>
      <c r="C102" s="607">
        <f>'8.1 sz. mell(múzeum)'!C102+'8.2 sz. mell(könyvtár)'!C102+'8.3 sz. mell(könyvtári áll.)'!C102+'8.4 sz. mell(védőnő)'!C102+'8.5 sz. mell (háziorv.)'!C102+'8.6 sz. mell (isk.étk)'!C102+'8.7 sz. mell(iskola)'!C102+'8.8 sz. mell(szolidarit)'!C102+'8.9 sz. mell(köztemető)'!C102+'8.10 sz. mell(önk.v.)'!C102+'8.11 sz. mell(közp.költs.)'!C102+'8.12 sz. mell(utak)'!C102+'8.13 sz. mell(közvil)'!C102+'8.14 sz. mell(város és község)'!C102+'8.15 sz. mell(fogorvos)'!C102+'8.16 sz. mell(közművelődés)'!C102+'8.17 sz. mell(szoc.tám)'!C102+'8.18 sz. mell(szünid.étk.)'!C102+'8.... sz. mell'!C102+'8.19 sz. mell(önk.jogalk)'!C102+'8.20 sz. mell(tám.fin)'!C102+'8.21 sz. mell(államadó)'!C102+'8.22 sz. mell(önk.nem sorol)'!C102+'8.23 sz. mell(szabadidő)'!C102+'8.24 sz. mell(Vészhelyzet)'!C102+'8.25 sz. mell(Közterület fennt)'!C102</f>
        <v>0</v>
      </c>
      <c r="D102" s="399">
        <f>'8.1 sz. mell(múzeum)'!D102+'8.2 sz. mell(könyvtár)'!D102+'8.3 sz. mell(könyvtári áll.)'!D102+'8.4 sz. mell(védőnő)'!D102+'8.5 sz. mell (háziorv.)'!D102+'8.6 sz. mell (isk.étk)'!D102+'8.7 sz. mell(iskola)'!D102+'8.8 sz. mell(szolidarit)'!D102+'8.9 sz. mell(köztemető)'!D102+'8.10 sz. mell(önk.v.)'!D102+'8.11 sz. mell(közp.költs.)'!D102+'8.12 sz. mell(utak)'!D102+'8.13 sz. mell(közvil)'!D102+'8.14 sz. mell(város és község)'!D102+'8.15 sz. mell(fogorvos)'!D102+'8.16 sz. mell(közművelődés)'!D102+'8.17 sz. mell(szoc.tám)'!D102+'8.18 sz. mell(szünid.étk.)'!D102+'8.... sz. mell'!D102+'8.19 sz. mell(önk.jogalk)'!D102+'8.20 sz. mell(tám.fin)'!D102+'8.21 sz. mell(államadó)'!D102+'8.22 sz. mell(önk.nem sorol)'!D102+'8.23 sz. mell(szabadidő)'!D102+'8.24 sz. mell(Vészhelyzet)'!D102+'8.25 sz. mell(Közterület fennt)'!D102</f>
        <v>0</v>
      </c>
      <c r="E102" s="591">
        <f>'8.1 sz. mell(múzeum)'!E102+'8.2 sz. mell(könyvtár)'!E102+'8.3 sz. mell(könyvtári áll.)'!E102+'8.4 sz. mell(védőnő)'!E102+'8.5 sz. mell (háziorv.)'!E102+'8.6 sz. mell (isk.étk)'!E102+'8.7 sz. mell(iskola)'!E102+'8.8 sz. mell(szolidarit)'!E102+'8.9 sz. mell(köztemető)'!E102+'8.10 sz. mell(önk.v.)'!E102+'8.11 sz. mell(közp.költs.)'!E102+'8.12 sz. mell(utak)'!E102+'8.13 sz. mell(közvil)'!E102+'8.14 sz. mell(város és község)'!E102+'8.15 sz. mell(fogorvos)'!E102+'8.16 sz. mell(közművelődés)'!E102+'8.17 sz. mell(szoc.tám)'!E102+'8.18 sz. mell(szünid.étk.)'!E102+'8.... sz. mell'!E102+'8.19 sz. mell(önk.jogalk)'!E102+'8.20 sz. mell(tám.fin)'!E102+'8.21 sz. mell(államadó)'!E102+'8.22 sz. mell(önk.nem sorol)'!E102+'8.23 sz. mell(szabadidő)'!E102+'8.24 sz. mell(Vészhelyzet)'!E102+'8.25 sz. mell(Közterület fennt)'!E102</f>
        <v>0</v>
      </c>
      <c r="F102" s="591">
        <f>'8.1 sz. mell(múzeum)'!F102+'8.2 sz. mell(könyvtár)'!F102+'8.3 sz. mell(könyvtári áll.)'!F102+'8.4 sz. mell(védőnő)'!F102+'8.5 sz. mell (háziorv.)'!F102+'8.6 sz. mell (isk.étk)'!F102+'8.7 sz. mell(iskola)'!F102+'8.8 sz. mell(szolidarit)'!F102+'8.9 sz. mell(köztemető)'!F102+'8.10 sz. mell(önk.v.)'!F102+'8.11 sz. mell(közp.költs.)'!F102+'8.12 sz. mell(utak)'!F102+'8.13 sz. mell(közvil)'!F102+'8.14 sz. mell(város és község)'!F102+'8.15 sz. mell(fogorvos)'!F102+'8.16 sz. mell(közművelődés)'!F102+'8.17 sz. mell(szoc.tám)'!F102+'8.18 sz. mell(szünid.étk.)'!F102+'8.... sz. mell'!F102+'8.19 sz. mell(önk.jogalk)'!F102+'8.20 sz. mell(tám.fin)'!F102+'8.21 sz. mell(államadó)'!F102+'8.22 sz. mell(önk.nem sorol)'!F102+'8.23 sz. mell(szabadidő)'!F102+'8.24 sz. mell(Vészhelyzet)'!F102+'8.25 sz. mell(Közterület fennt)'!F102</f>
        <v>0</v>
      </c>
      <c r="G102" s="591">
        <f>'8.1 sz. mell(múzeum)'!G102+'8.2 sz. mell(könyvtár)'!G102+'8.3 sz. mell(könyvtári áll.)'!G102+'8.4 sz. mell(védőnő)'!G102+'8.5 sz. mell (háziorv.)'!G102+'8.6 sz. mell (isk.étk)'!G102+'8.7 sz. mell(iskola)'!G102+'8.8 sz. mell(szolidarit)'!G102+'8.9 sz. mell(köztemető)'!G102+'8.10 sz. mell(önk.v.)'!G102+'8.11 sz. mell(közp.költs.)'!G102+'8.12 sz. mell(utak)'!G102+'8.13 sz. mell(közvil)'!G102+'8.14 sz. mell(város és község)'!G102+'8.15 sz. mell(fogorvos)'!G102+'8.16 sz. mell(közművelődés)'!G102+'8.17 sz. mell(szoc.tám)'!G102+'8.18 sz. mell(szünid.étk.)'!G102+'8.... sz. mell'!G102+'8.19 sz. mell(önk.jogalk)'!G102+'8.20 sz. mell(tám.fin)'!G102+'8.21 sz. mell(államadó)'!G102+'8.22 sz. mell(önk.nem sorol)'!G102+'8.23 sz. mell(szabadidő)'!G102+'8.24 sz. mell(Vészhelyzet)'!G102+'8.25 sz. mell(Közterület fennt)'!G102</f>
        <v>0</v>
      </c>
    </row>
    <row r="103" spans="1:7" ht="12" customHeight="1" x14ac:dyDescent="0.2">
      <c r="A103" s="207" t="s">
        <v>105</v>
      </c>
      <c r="B103" s="415" t="s">
        <v>293</v>
      </c>
      <c r="C103" s="607">
        <f>'8.1 sz. mell(múzeum)'!C103+'8.2 sz. mell(könyvtár)'!C103+'8.3 sz. mell(könyvtári áll.)'!C103+'8.4 sz. mell(védőnő)'!C103+'8.5 sz. mell (háziorv.)'!C103+'8.6 sz. mell (isk.étk)'!C103+'8.7 sz. mell(iskola)'!C103+'8.8 sz. mell(szolidarit)'!C103+'8.9 sz. mell(köztemető)'!C103+'8.10 sz. mell(önk.v.)'!C103+'8.11 sz. mell(közp.költs.)'!C103+'8.12 sz. mell(utak)'!C103+'8.13 sz. mell(közvil)'!C103+'8.14 sz. mell(város és község)'!C103+'8.15 sz. mell(fogorvos)'!C103+'8.16 sz. mell(közművelődés)'!C103+'8.17 sz. mell(szoc.tám)'!C103+'8.18 sz. mell(szünid.étk.)'!C103+'8.... sz. mell'!C103+'8.19 sz. mell(önk.jogalk)'!C103+'8.20 sz. mell(tám.fin)'!C103+'8.21 sz. mell(államadó)'!C103+'8.22 sz. mell(önk.nem sorol)'!C103+'8.23 sz. mell(szabadidő)'!C103+'8.24 sz. mell(Vészhelyzet)'!C103+'8.25 sz. mell(Közterület fennt)'!C103</f>
        <v>0</v>
      </c>
      <c r="D103" s="399">
        <f>'8.1 sz. mell(múzeum)'!D103+'8.2 sz. mell(könyvtár)'!D103+'8.3 sz. mell(könyvtári áll.)'!D103+'8.4 sz. mell(védőnő)'!D103+'8.5 sz. mell (háziorv.)'!D103+'8.6 sz. mell (isk.étk)'!D103+'8.7 sz. mell(iskola)'!D103+'8.8 sz. mell(szolidarit)'!D103+'8.9 sz. mell(köztemető)'!D103+'8.10 sz. mell(önk.v.)'!D103+'8.11 sz. mell(közp.költs.)'!D103+'8.12 sz. mell(utak)'!D103+'8.13 sz. mell(közvil)'!D103+'8.14 sz. mell(város és község)'!D103+'8.15 sz. mell(fogorvos)'!D103+'8.16 sz. mell(közművelődés)'!D103+'8.17 sz. mell(szoc.tám)'!D103+'8.18 sz. mell(szünid.étk.)'!D103+'8.... sz. mell'!D103+'8.19 sz. mell(önk.jogalk)'!D103+'8.20 sz. mell(tám.fin)'!D103+'8.21 sz. mell(államadó)'!D103+'8.22 sz. mell(önk.nem sorol)'!D103+'8.23 sz. mell(szabadidő)'!D103+'8.24 sz. mell(Vészhelyzet)'!D103+'8.25 sz. mell(Közterület fennt)'!D103</f>
        <v>0</v>
      </c>
      <c r="E103" s="591">
        <f>'8.1 sz. mell(múzeum)'!E103+'8.2 sz. mell(könyvtár)'!E103+'8.3 sz. mell(könyvtári áll.)'!E103+'8.4 sz. mell(védőnő)'!E103+'8.5 sz. mell (háziorv.)'!E103+'8.6 sz. mell (isk.étk)'!E103+'8.7 sz. mell(iskola)'!E103+'8.8 sz. mell(szolidarit)'!E103+'8.9 sz. mell(köztemető)'!E103+'8.10 sz. mell(önk.v.)'!E103+'8.11 sz. mell(közp.költs.)'!E103+'8.12 sz. mell(utak)'!E103+'8.13 sz. mell(közvil)'!E103+'8.14 sz. mell(város és község)'!E103+'8.15 sz. mell(fogorvos)'!E103+'8.16 sz. mell(közművelődés)'!E103+'8.17 sz. mell(szoc.tám)'!E103+'8.18 sz. mell(szünid.étk.)'!E103+'8.... sz. mell'!E103+'8.19 sz. mell(önk.jogalk)'!E103+'8.20 sz. mell(tám.fin)'!E103+'8.21 sz. mell(államadó)'!E103+'8.22 sz. mell(önk.nem sorol)'!E103+'8.23 sz. mell(szabadidő)'!E103+'8.24 sz. mell(Vészhelyzet)'!E103+'8.25 sz. mell(Közterület fennt)'!E103</f>
        <v>0</v>
      </c>
      <c r="F103" s="591">
        <f>'8.1 sz. mell(múzeum)'!F103+'8.2 sz. mell(könyvtár)'!F103+'8.3 sz. mell(könyvtári áll.)'!F103+'8.4 sz. mell(védőnő)'!F103+'8.5 sz. mell (háziorv.)'!F103+'8.6 sz. mell (isk.étk)'!F103+'8.7 sz. mell(iskola)'!F103+'8.8 sz. mell(szolidarit)'!F103+'8.9 sz. mell(köztemető)'!F103+'8.10 sz. mell(önk.v.)'!F103+'8.11 sz. mell(közp.költs.)'!F103+'8.12 sz. mell(utak)'!F103+'8.13 sz. mell(közvil)'!F103+'8.14 sz. mell(város és község)'!F103+'8.15 sz. mell(fogorvos)'!F103+'8.16 sz. mell(közművelődés)'!F103+'8.17 sz. mell(szoc.tám)'!F103+'8.18 sz. mell(szünid.étk.)'!F103+'8.... sz. mell'!F103+'8.19 sz. mell(önk.jogalk)'!F103+'8.20 sz. mell(tám.fin)'!F103+'8.21 sz. mell(államadó)'!F103+'8.22 sz. mell(önk.nem sorol)'!F103+'8.23 sz. mell(szabadidő)'!F103+'8.24 sz. mell(Vészhelyzet)'!F103+'8.25 sz. mell(Közterület fennt)'!F103</f>
        <v>0</v>
      </c>
      <c r="G103" s="591">
        <f>'8.1 sz. mell(múzeum)'!G103+'8.2 sz. mell(könyvtár)'!G103+'8.3 sz. mell(könyvtári áll.)'!G103+'8.4 sz. mell(védőnő)'!G103+'8.5 sz. mell (háziorv.)'!G103+'8.6 sz. mell (isk.étk)'!G103+'8.7 sz. mell(iskola)'!G103+'8.8 sz. mell(szolidarit)'!G103+'8.9 sz. mell(köztemető)'!G103+'8.10 sz. mell(önk.v.)'!G103+'8.11 sz. mell(közp.költs.)'!G103+'8.12 sz. mell(utak)'!G103+'8.13 sz. mell(közvil)'!G103+'8.14 sz. mell(város és község)'!G103+'8.15 sz. mell(fogorvos)'!G103+'8.16 sz. mell(közművelődés)'!G103+'8.17 sz. mell(szoc.tám)'!G103+'8.18 sz. mell(szünid.étk.)'!G103+'8.... sz. mell'!G103+'8.19 sz. mell(önk.jogalk)'!G103+'8.20 sz. mell(tám.fin)'!G103+'8.21 sz. mell(államadó)'!G103+'8.22 sz. mell(önk.nem sorol)'!G103+'8.23 sz. mell(szabadidő)'!G103+'8.24 sz. mell(Vészhelyzet)'!G103+'8.25 sz. mell(Közterület fennt)'!G103</f>
        <v>0</v>
      </c>
    </row>
    <row r="104" spans="1:7" ht="12" customHeight="1" x14ac:dyDescent="0.2">
      <c r="A104" s="207" t="s">
        <v>106</v>
      </c>
      <c r="B104" s="415" t="s">
        <v>294</v>
      </c>
      <c r="C104" s="607">
        <f>'8.1 sz. mell(múzeum)'!C104+'8.2 sz. mell(könyvtár)'!C104+'8.3 sz. mell(könyvtári áll.)'!C104+'8.4 sz. mell(védőnő)'!C104+'8.5 sz. mell (háziorv.)'!C104+'8.6 sz. mell (isk.étk)'!C104+'8.7 sz. mell(iskola)'!C104+'8.8 sz. mell(szolidarit)'!C104+'8.9 sz. mell(köztemető)'!C104+'8.10 sz. mell(önk.v.)'!C104+'8.11 sz. mell(közp.költs.)'!C104+'8.12 sz. mell(utak)'!C104+'8.13 sz. mell(közvil)'!C104+'8.14 sz. mell(város és község)'!C104+'8.15 sz. mell(fogorvos)'!C104+'8.16 sz. mell(közművelődés)'!C104+'8.17 sz. mell(szoc.tám)'!C104+'8.18 sz. mell(szünid.étk.)'!C104+'8.... sz. mell'!C104+'8.19 sz. mell(önk.jogalk)'!C104+'8.20 sz. mell(tám.fin)'!C104+'8.21 sz. mell(államadó)'!C104+'8.22 sz. mell(önk.nem sorol)'!C104+'8.23 sz. mell(szabadidő)'!C104+'8.24 sz. mell(Vészhelyzet)'!C104+'8.25 sz. mell(Közterület fennt)'!C104</f>
        <v>0</v>
      </c>
      <c r="D104" s="399">
        <f>'8.1 sz. mell(múzeum)'!D104+'8.2 sz. mell(könyvtár)'!D104+'8.3 sz. mell(könyvtári áll.)'!D104+'8.4 sz. mell(védőnő)'!D104+'8.5 sz. mell (háziorv.)'!D104+'8.6 sz. mell (isk.étk)'!D104+'8.7 sz. mell(iskola)'!D104+'8.8 sz. mell(szolidarit)'!D104+'8.9 sz. mell(köztemető)'!D104+'8.10 sz. mell(önk.v.)'!D104+'8.11 sz. mell(közp.költs.)'!D104+'8.12 sz. mell(utak)'!D104+'8.13 sz. mell(közvil)'!D104+'8.14 sz. mell(város és község)'!D104+'8.15 sz. mell(fogorvos)'!D104+'8.16 sz. mell(közművelődés)'!D104+'8.17 sz. mell(szoc.tám)'!D104+'8.18 sz. mell(szünid.étk.)'!D104+'8.... sz. mell'!D104+'8.19 sz. mell(önk.jogalk)'!D104+'8.20 sz. mell(tám.fin)'!D104+'8.21 sz. mell(államadó)'!D104+'8.22 sz. mell(önk.nem sorol)'!D104+'8.23 sz. mell(szabadidő)'!D104+'8.24 sz. mell(Vészhelyzet)'!D104+'8.25 sz. mell(Közterület fennt)'!D104</f>
        <v>0</v>
      </c>
      <c r="E104" s="591">
        <f>'8.1 sz. mell(múzeum)'!E104+'8.2 sz. mell(könyvtár)'!E104+'8.3 sz. mell(könyvtári áll.)'!E104+'8.4 sz. mell(védőnő)'!E104+'8.5 sz. mell (háziorv.)'!E104+'8.6 sz. mell (isk.étk)'!E104+'8.7 sz. mell(iskola)'!E104+'8.8 sz. mell(szolidarit)'!E104+'8.9 sz. mell(köztemető)'!E104+'8.10 sz. mell(önk.v.)'!E104+'8.11 sz. mell(közp.költs.)'!E104+'8.12 sz. mell(utak)'!E104+'8.13 sz. mell(közvil)'!E104+'8.14 sz. mell(város és község)'!E104+'8.15 sz. mell(fogorvos)'!E104+'8.16 sz. mell(közművelődés)'!E104+'8.17 sz. mell(szoc.tám)'!E104+'8.18 sz. mell(szünid.étk.)'!E104+'8.... sz. mell'!E104+'8.19 sz. mell(önk.jogalk)'!E104+'8.20 sz. mell(tám.fin)'!E104+'8.21 sz. mell(államadó)'!E104+'8.22 sz. mell(önk.nem sorol)'!E104+'8.23 sz. mell(szabadidő)'!E104+'8.24 sz. mell(Vészhelyzet)'!E104+'8.25 sz. mell(Közterület fennt)'!E104</f>
        <v>0</v>
      </c>
      <c r="F104" s="591">
        <f>'8.1 sz. mell(múzeum)'!F104+'8.2 sz. mell(könyvtár)'!F104+'8.3 sz. mell(könyvtári áll.)'!F104+'8.4 sz. mell(védőnő)'!F104+'8.5 sz. mell (háziorv.)'!F104+'8.6 sz. mell (isk.étk)'!F104+'8.7 sz. mell(iskola)'!F104+'8.8 sz. mell(szolidarit)'!F104+'8.9 sz. mell(köztemető)'!F104+'8.10 sz. mell(önk.v.)'!F104+'8.11 sz. mell(közp.költs.)'!F104+'8.12 sz. mell(utak)'!F104+'8.13 sz. mell(közvil)'!F104+'8.14 sz. mell(város és község)'!F104+'8.15 sz. mell(fogorvos)'!F104+'8.16 sz. mell(közművelődés)'!F104+'8.17 sz. mell(szoc.tám)'!F104+'8.18 sz. mell(szünid.étk.)'!F104+'8.... sz. mell'!F104+'8.19 sz. mell(önk.jogalk)'!F104+'8.20 sz. mell(tám.fin)'!F104+'8.21 sz. mell(államadó)'!F104+'8.22 sz. mell(önk.nem sorol)'!F104+'8.23 sz. mell(szabadidő)'!F104+'8.24 sz. mell(Vészhelyzet)'!F104+'8.25 sz. mell(Közterület fennt)'!F104</f>
        <v>0</v>
      </c>
      <c r="G104" s="591">
        <f>'8.1 sz. mell(múzeum)'!G104+'8.2 sz. mell(könyvtár)'!G104+'8.3 sz. mell(könyvtári áll.)'!G104+'8.4 sz. mell(védőnő)'!G104+'8.5 sz. mell (háziorv.)'!G104+'8.6 sz. mell (isk.étk)'!G104+'8.7 sz. mell(iskola)'!G104+'8.8 sz. mell(szolidarit)'!G104+'8.9 sz. mell(köztemető)'!G104+'8.10 sz. mell(önk.v.)'!G104+'8.11 sz. mell(közp.költs.)'!G104+'8.12 sz. mell(utak)'!G104+'8.13 sz. mell(közvil)'!G104+'8.14 sz. mell(város és község)'!G104+'8.15 sz. mell(fogorvos)'!G104+'8.16 sz. mell(közművelődés)'!G104+'8.17 sz. mell(szoc.tám)'!G104+'8.18 sz. mell(szünid.étk.)'!G104+'8.... sz. mell'!G104+'8.19 sz. mell(önk.jogalk)'!G104+'8.20 sz. mell(tám.fin)'!G104+'8.21 sz. mell(államadó)'!G104+'8.22 sz. mell(önk.nem sorol)'!G104+'8.23 sz. mell(szabadidő)'!G104+'8.24 sz. mell(Vészhelyzet)'!G104+'8.25 sz. mell(Közterület fennt)'!G104</f>
        <v>0</v>
      </c>
    </row>
    <row r="105" spans="1:7" ht="12" customHeight="1" x14ac:dyDescent="0.2">
      <c r="A105" s="207" t="s">
        <v>108</v>
      </c>
      <c r="B105" s="414" t="s">
        <v>295</v>
      </c>
      <c r="C105" s="607">
        <f>'8.1 sz. mell(múzeum)'!C105+'8.2 sz. mell(könyvtár)'!C105+'8.3 sz. mell(könyvtári áll.)'!C105+'8.4 sz. mell(védőnő)'!C105+'8.5 sz. mell (háziorv.)'!C105+'8.6 sz. mell (isk.étk)'!C105+'8.7 sz. mell(iskola)'!C105+'8.8 sz. mell(szolidarit)'!C105+'8.9 sz. mell(köztemető)'!C105+'8.10 sz. mell(önk.v.)'!C105+'8.11 sz. mell(közp.költs.)'!C105+'8.12 sz. mell(utak)'!C105+'8.13 sz. mell(közvil)'!C105+'8.14 sz. mell(város és község)'!C105+'8.15 sz. mell(fogorvos)'!C105+'8.16 sz. mell(közművelődés)'!C105+'8.17 sz. mell(szoc.tám)'!C105+'8.18 sz. mell(szünid.étk.)'!C105+'8.... sz. mell'!C105+'8.19 sz. mell(önk.jogalk)'!C105+'8.20 sz. mell(tám.fin)'!C105+'8.21 sz. mell(államadó)'!C105+'8.22 sz. mell(önk.nem sorol)'!C105+'8.23 sz. mell(szabadidő)'!C105+'8.24 sz. mell(Vészhelyzet)'!C105+'8.25 sz. mell(Közterület fennt)'!C105</f>
        <v>0</v>
      </c>
      <c r="D105" s="399">
        <f>'8.1 sz. mell(múzeum)'!D105+'8.2 sz. mell(könyvtár)'!D105+'8.3 sz. mell(könyvtári áll.)'!D105+'8.4 sz. mell(védőnő)'!D105+'8.5 sz. mell (háziorv.)'!D105+'8.6 sz. mell (isk.étk)'!D105+'8.7 sz. mell(iskola)'!D105+'8.8 sz. mell(szolidarit)'!D105+'8.9 sz. mell(köztemető)'!D105+'8.10 sz. mell(önk.v.)'!D105+'8.11 sz. mell(közp.költs.)'!D105+'8.12 sz. mell(utak)'!D105+'8.13 sz. mell(közvil)'!D105+'8.14 sz. mell(város és község)'!D105+'8.15 sz. mell(fogorvos)'!D105+'8.16 sz. mell(közművelődés)'!D105+'8.17 sz. mell(szoc.tám)'!D105+'8.18 sz. mell(szünid.étk.)'!D105+'8.... sz. mell'!D105+'8.19 sz. mell(önk.jogalk)'!D105+'8.20 sz. mell(tám.fin)'!D105+'8.21 sz. mell(államadó)'!D105+'8.22 sz. mell(önk.nem sorol)'!D105+'8.23 sz. mell(szabadidő)'!D105+'8.24 sz. mell(Vészhelyzet)'!D105+'8.25 sz. mell(Közterület fennt)'!D105</f>
        <v>0</v>
      </c>
      <c r="E105" s="591">
        <f>'8.1 sz. mell(múzeum)'!E105+'8.2 sz. mell(könyvtár)'!E105+'8.3 sz. mell(könyvtári áll.)'!E105+'8.4 sz. mell(védőnő)'!E105+'8.5 sz. mell (háziorv.)'!E105+'8.6 sz. mell (isk.étk)'!E105+'8.7 sz. mell(iskola)'!E105+'8.8 sz. mell(szolidarit)'!E105+'8.9 sz. mell(köztemető)'!E105+'8.10 sz. mell(önk.v.)'!E105+'8.11 sz. mell(közp.költs.)'!E105+'8.12 sz. mell(utak)'!E105+'8.13 sz. mell(közvil)'!E105+'8.14 sz. mell(város és község)'!E105+'8.15 sz. mell(fogorvos)'!E105+'8.16 sz. mell(közművelődés)'!E105+'8.17 sz. mell(szoc.tám)'!E105+'8.18 sz. mell(szünid.étk.)'!E105+'8.... sz. mell'!E105+'8.19 sz. mell(önk.jogalk)'!E105+'8.20 sz. mell(tám.fin)'!E105+'8.21 sz. mell(államadó)'!E105+'8.22 sz. mell(önk.nem sorol)'!E105+'8.23 sz. mell(szabadidő)'!E105+'8.24 sz. mell(Vészhelyzet)'!E105+'8.25 sz. mell(Közterület fennt)'!E105</f>
        <v>0</v>
      </c>
      <c r="F105" s="591">
        <f>'8.1 sz. mell(múzeum)'!F105+'8.2 sz. mell(könyvtár)'!F105+'8.3 sz. mell(könyvtári áll.)'!F105+'8.4 sz. mell(védőnő)'!F105+'8.5 sz. mell (háziorv.)'!F105+'8.6 sz. mell (isk.étk)'!F105+'8.7 sz. mell(iskola)'!F105+'8.8 sz. mell(szolidarit)'!F105+'8.9 sz. mell(köztemető)'!F105+'8.10 sz. mell(önk.v.)'!F105+'8.11 sz. mell(közp.költs.)'!F105+'8.12 sz. mell(utak)'!F105+'8.13 sz. mell(közvil)'!F105+'8.14 sz. mell(város és község)'!F105+'8.15 sz. mell(fogorvos)'!F105+'8.16 sz. mell(közművelődés)'!F105+'8.17 sz. mell(szoc.tám)'!F105+'8.18 sz. mell(szünid.étk.)'!F105+'8.... sz. mell'!F105+'8.19 sz. mell(önk.jogalk)'!F105+'8.20 sz. mell(tám.fin)'!F105+'8.21 sz. mell(államadó)'!F105+'8.22 sz. mell(önk.nem sorol)'!F105+'8.23 sz. mell(szabadidő)'!F105+'8.24 sz. mell(Vészhelyzet)'!F105+'8.25 sz. mell(Közterület fennt)'!F105</f>
        <v>0</v>
      </c>
      <c r="G105" s="591">
        <f>'8.1 sz. mell(múzeum)'!G105+'8.2 sz. mell(könyvtár)'!G105+'8.3 sz. mell(könyvtári áll.)'!G105+'8.4 sz. mell(védőnő)'!G105+'8.5 sz. mell (háziorv.)'!G105+'8.6 sz. mell (isk.étk)'!G105+'8.7 sz. mell(iskola)'!G105+'8.8 sz. mell(szolidarit)'!G105+'8.9 sz. mell(köztemető)'!G105+'8.10 sz. mell(önk.v.)'!G105+'8.11 sz. mell(közp.költs.)'!G105+'8.12 sz. mell(utak)'!G105+'8.13 sz. mell(közvil)'!G105+'8.14 sz. mell(város és község)'!G105+'8.15 sz. mell(fogorvos)'!G105+'8.16 sz. mell(közművelődés)'!G105+'8.17 sz. mell(szoc.tám)'!G105+'8.18 sz. mell(szünid.étk.)'!G105+'8.... sz. mell'!G105+'8.19 sz. mell(önk.jogalk)'!G105+'8.20 sz. mell(tám.fin)'!G105+'8.21 sz. mell(államadó)'!G105+'8.22 sz. mell(önk.nem sorol)'!G105+'8.23 sz. mell(szabadidő)'!G105+'8.24 sz. mell(Vészhelyzet)'!G105+'8.25 sz. mell(Közterület fennt)'!G105</f>
        <v>0</v>
      </c>
    </row>
    <row r="106" spans="1:7" ht="12" customHeight="1" x14ac:dyDescent="0.2">
      <c r="A106" s="207" t="s">
        <v>143</v>
      </c>
      <c r="B106" s="414" t="s">
        <v>296</v>
      </c>
      <c r="C106" s="607">
        <f>'8.1 sz. mell(múzeum)'!C106+'8.2 sz. mell(könyvtár)'!C106+'8.3 sz. mell(könyvtári áll.)'!C106+'8.4 sz. mell(védőnő)'!C106+'8.5 sz. mell (háziorv.)'!C106+'8.6 sz. mell (isk.étk)'!C106+'8.7 sz. mell(iskola)'!C106+'8.8 sz. mell(szolidarit)'!C106+'8.9 sz. mell(köztemető)'!C106+'8.10 sz. mell(önk.v.)'!C106+'8.11 sz. mell(közp.költs.)'!C106+'8.12 sz. mell(utak)'!C106+'8.13 sz. mell(közvil)'!C106+'8.14 sz. mell(város és község)'!C106+'8.15 sz. mell(fogorvos)'!C106+'8.16 sz. mell(közművelődés)'!C106+'8.17 sz. mell(szoc.tám)'!C106+'8.18 sz. mell(szünid.étk.)'!C106+'8.... sz. mell'!C106+'8.19 sz. mell(önk.jogalk)'!C106+'8.20 sz. mell(tám.fin)'!C106+'8.21 sz. mell(államadó)'!C106+'8.22 sz. mell(önk.nem sorol)'!C106+'8.23 sz. mell(szabadidő)'!C106+'8.24 sz. mell(Vészhelyzet)'!C106+'8.25 sz. mell(Közterület fennt)'!C106</f>
        <v>0</v>
      </c>
      <c r="D106" s="399">
        <f>'8.1 sz. mell(múzeum)'!D106+'8.2 sz. mell(könyvtár)'!D106+'8.3 sz. mell(könyvtári áll.)'!D106+'8.4 sz. mell(védőnő)'!D106+'8.5 sz. mell (háziorv.)'!D106+'8.6 sz. mell (isk.étk)'!D106+'8.7 sz. mell(iskola)'!D106+'8.8 sz. mell(szolidarit)'!D106+'8.9 sz. mell(köztemető)'!D106+'8.10 sz. mell(önk.v.)'!D106+'8.11 sz. mell(közp.költs.)'!D106+'8.12 sz. mell(utak)'!D106+'8.13 sz. mell(közvil)'!D106+'8.14 sz. mell(város és község)'!D106+'8.15 sz. mell(fogorvos)'!D106+'8.16 sz. mell(közművelődés)'!D106+'8.17 sz. mell(szoc.tám)'!D106+'8.18 sz. mell(szünid.étk.)'!D106+'8.... sz. mell'!D106+'8.19 sz. mell(önk.jogalk)'!D106+'8.20 sz. mell(tám.fin)'!D106+'8.21 sz. mell(államadó)'!D106+'8.22 sz. mell(önk.nem sorol)'!D106+'8.23 sz. mell(szabadidő)'!D106+'8.24 sz. mell(Vészhelyzet)'!D106+'8.25 sz. mell(Közterület fennt)'!D106</f>
        <v>0</v>
      </c>
      <c r="E106" s="591">
        <f>'8.1 sz. mell(múzeum)'!E106+'8.2 sz. mell(könyvtár)'!E106+'8.3 sz. mell(könyvtári áll.)'!E106+'8.4 sz. mell(védőnő)'!E106+'8.5 sz. mell (háziorv.)'!E106+'8.6 sz. mell (isk.étk)'!E106+'8.7 sz. mell(iskola)'!E106+'8.8 sz. mell(szolidarit)'!E106+'8.9 sz. mell(köztemető)'!E106+'8.10 sz. mell(önk.v.)'!E106+'8.11 sz. mell(közp.költs.)'!E106+'8.12 sz. mell(utak)'!E106+'8.13 sz. mell(közvil)'!E106+'8.14 sz. mell(város és község)'!E106+'8.15 sz. mell(fogorvos)'!E106+'8.16 sz. mell(közművelődés)'!E106+'8.17 sz. mell(szoc.tám)'!E106+'8.18 sz. mell(szünid.étk.)'!E106+'8.... sz. mell'!E106+'8.19 sz. mell(önk.jogalk)'!E106+'8.20 sz. mell(tám.fin)'!E106+'8.21 sz. mell(államadó)'!E106+'8.22 sz. mell(önk.nem sorol)'!E106+'8.23 sz. mell(szabadidő)'!E106+'8.24 sz. mell(Vészhelyzet)'!E106+'8.25 sz. mell(Közterület fennt)'!E106</f>
        <v>0</v>
      </c>
      <c r="F106" s="591">
        <f>'8.1 sz. mell(múzeum)'!F106+'8.2 sz. mell(könyvtár)'!F106+'8.3 sz. mell(könyvtári áll.)'!F106+'8.4 sz. mell(védőnő)'!F106+'8.5 sz. mell (háziorv.)'!F106+'8.6 sz. mell (isk.étk)'!F106+'8.7 sz. mell(iskola)'!F106+'8.8 sz. mell(szolidarit)'!F106+'8.9 sz. mell(köztemető)'!F106+'8.10 sz. mell(önk.v.)'!F106+'8.11 sz. mell(közp.költs.)'!F106+'8.12 sz. mell(utak)'!F106+'8.13 sz. mell(közvil)'!F106+'8.14 sz. mell(város és község)'!F106+'8.15 sz. mell(fogorvos)'!F106+'8.16 sz. mell(közművelődés)'!F106+'8.17 sz. mell(szoc.tám)'!F106+'8.18 sz. mell(szünid.étk.)'!F106+'8.... sz. mell'!F106+'8.19 sz. mell(önk.jogalk)'!F106+'8.20 sz. mell(tám.fin)'!F106+'8.21 sz. mell(államadó)'!F106+'8.22 sz. mell(önk.nem sorol)'!F106+'8.23 sz. mell(szabadidő)'!F106+'8.24 sz. mell(Vészhelyzet)'!F106+'8.25 sz. mell(Közterület fennt)'!F106</f>
        <v>0</v>
      </c>
      <c r="G106" s="591">
        <f>'8.1 sz. mell(múzeum)'!G106+'8.2 sz. mell(könyvtár)'!G106+'8.3 sz. mell(könyvtári áll.)'!G106+'8.4 sz. mell(védőnő)'!G106+'8.5 sz. mell (háziorv.)'!G106+'8.6 sz. mell (isk.étk)'!G106+'8.7 sz. mell(iskola)'!G106+'8.8 sz. mell(szolidarit)'!G106+'8.9 sz. mell(köztemető)'!G106+'8.10 sz. mell(önk.v.)'!G106+'8.11 sz. mell(közp.költs.)'!G106+'8.12 sz. mell(utak)'!G106+'8.13 sz. mell(közvil)'!G106+'8.14 sz. mell(város és község)'!G106+'8.15 sz. mell(fogorvos)'!G106+'8.16 sz. mell(közművelődés)'!G106+'8.17 sz. mell(szoc.tám)'!G106+'8.18 sz. mell(szünid.étk.)'!G106+'8.... sz. mell'!G106+'8.19 sz. mell(önk.jogalk)'!G106+'8.20 sz. mell(tám.fin)'!G106+'8.21 sz. mell(államadó)'!G106+'8.22 sz. mell(önk.nem sorol)'!G106+'8.23 sz. mell(szabadidő)'!G106+'8.24 sz. mell(Vészhelyzet)'!G106+'8.25 sz. mell(Közterület fennt)'!G106</f>
        <v>0</v>
      </c>
    </row>
    <row r="107" spans="1:7" ht="12" customHeight="1" x14ac:dyDescent="0.2">
      <c r="A107" s="207" t="s">
        <v>290</v>
      </c>
      <c r="B107" s="415" t="s">
        <v>297</v>
      </c>
      <c r="C107" s="607">
        <f>'8.1 sz. mell(múzeum)'!C107+'8.2 sz. mell(könyvtár)'!C107+'8.3 sz. mell(könyvtári áll.)'!C107+'8.4 sz. mell(védőnő)'!C107+'8.5 sz. mell (háziorv.)'!C107+'8.6 sz. mell (isk.étk)'!C107+'8.7 sz. mell(iskola)'!C107+'8.8 sz. mell(szolidarit)'!C107+'8.9 sz. mell(köztemető)'!C107+'8.10 sz. mell(önk.v.)'!C107+'8.11 sz. mell(közp.költs.)'!C107+'8.12 sz. mell(utak)'!C107+'8.13 sz. mell(közvil)'!C107+'8.14 sz. mell(város és község)'!C107+'8.15 sz. mell(fogorvos)'!C107+'8.16 sz. mell(közművelődés)'!C107+'8.17 sz. mell(szoc.tám)'!C107+'8.18 sz. mell(szünid.étk.)'!C107+'8.... sz. mell'!C107+'8.19 sz. mell(önk.jogalk)'!C107+'8.20 sz. mell(tám.fin)'!C107+'8.21 sz. mell(államadó)'!C107+'8.22 sz. mell(önk.nem sorol)'!C107+'8.23 sz. mell(szabadidő)'!C107+'8.24 sz. mell(Vészhelyzet)'!C107+'8.25 sz. mell(Közterület fennt)'!C107</f>
        <v>0</v>
      </c>
      <c r="D107" s="399">
        <f>'8.1 sz. mell(múzeum)'!D107+'8.2 sz. mell(könyvtár)'!D107+'8.3 sz. mell(könyvtári áll.)'!D107+'8.4 sz. mell(védőnő)'!D107+'8.5 sz. mell (háziorv.)'!D107+'8.6 sz. mell (isk.étk)'!D107+'8.7 sz. mell(iskola)'!D107+'8.8 sz. mell(szolidarit)'!D107+'8.9 sz. mell(köztemető)'!D107+'8.10 sz. mell(önk.v.)'!D107+'8.11 sz. mell(közp.költs.)'!D107+'8.12 sz. mell(utak)'!D107+'8.13 sz. mell(közvil)'!D107+'8.14 sz. mell(város és község)'!D107+'8.15 sz. mell(fogorvos)'!D107+'8.16 sz. mell(közművelődés)'!D107+'8.17 sz. mell(szoc.tám)'!D107+'8.18 sz. mell(szünid.étk.)'!D107+'8.... sz. mell'!D107+'8.19 sz. mell(önk.jogalk)'!D107+'8.20 sz. mell(tám.fin)'!D107+'8.21 sz. mell(államadó)'!D107+'8.22 sz. mell(önk.nem sorol)'!D107+'8.23 sz. mell(szabadidő)'!D107+'8.24 sz. mell(Vészhelyzet)'!D107+'8.25 sz. mell(Közterület fennt)'!D107</f>
        <v>0</v>
      </c>
      <c r="E107" s="591">
        <f>'8.1 sz. mell(múzeum)'!E107+'8.2 sz. mell(könyvtár)'!E107+'8.3 sz. mell(könyvtári áll.)'!E107+'8.4 sz. mell(védőnő)'!E107+'8.5 sz. mell (háziorv.)'!E107+'8.6 sz. mell (isk.étk)'!E107+'8.7 sz. mell(iskola)'!E107+'8.8 sz. mell(szolidarit)'!E107+'8.9 sz. mell(köztemető)'!E107+'8.10 sz. mell(önk.v.)'!E107+'8.11 sz. mell(közp.költs.)'!E107+'8.12 sz. mell(utak)'!E107+'8.13 sz. mell(közvil)'!E107+'8.14 sz. mell(város és község)'!E107+'8.15 sz. mell(fogorvos)'!E107+'8.16 sz. mell(közművelődés)'!E107+'8.17 sz. mell(szoc.tám)'!E107+'8.18 sz. mell(szünid.étk.)'!E107+'8.... sz. mell'!E107+'8.19 sz. mell(önk.jogalk)'!E107+'8.20 sz. mell(tám.fin)'!E107+'8.21 sz. mell(államadó)'!E107+'8.22 sz. mell(önk.nem sorol)'!E107+'8.23 sz. mell(szabadidő)'!E107+'8.24 sz. mell(Vészhelyzet)'!E107+'8.25 sz. mell(Közterület fennt)'!E107</f>
        <v>0</v>
      </c>
      <c r="F107" s="591">
        <f>'8.1 sz. mell(múzeum)'!F107+'8.2 sz. mell(könyvtár)'!F107+'8.3 sz. mell(könyvtári áll.)'!F107+'8.4 sz. mell(védőnő)'!F107+'8.5 sz. mell (háziorv.)'!F107+'8.6 sz. mell (isk.étk)'!F107+'8.7 sz. mell(iskola)'!F107+'8.8 sz. mell(szolidarit)'!F107+'8.9 sz. mell(köztemető)'!F107+'8.10 sz. mell(önk.v.)'!F107+'8.11 sz. mell(közp.költs.)'!F107+'8.12 sz. mell(utak)'!F107+'8.13 sz. mell(közvil)'!F107+'8.14 sz. mell(város és község)'!F107+'8.15 sz. mell(fogorvos)'!F107+'8.16 sz. mell(közművelődés)'!F107+'8.17 sz. mell(szoc.tám)'!F107+'8.18 sz. mell(szünid.étk.)'!F107+'8.... sz. mell'!F107+'8.19 sz. mell(önk.jogalk)'!F107+'8.20 sz. mell(tám.fin)'!F107+'8.21 sz. mell(államadó)'!F107+'8.22 sz. mell(önk.nem sorol)'!F107+'8.23 sz. mell(szabadidő)'!F107+'8.24 sz. mell(Vészhelyzet)'!F107+'8.25 sz. mell(Közterület fennt)'!F107</f>
        <v>0</v>
      </c>
      <c r="G107" s="591">
        <f>'8.1 sz. mell(múzeum)'!G107+'8.2 sz. mell(könyvtár)'!G107+'8.3 sz. mell(könyvtári áll.)'!G107+'8.4 sz. mell(védőnő)'!G107+'8.5 sz. mell (háziorv.)'!G107+'8.6 sz. mell (isk.étk)'!G107+'8.7 sz. mell(iskola)'!G107+'8.8 sz. mell(szolidarit)'!G107+'8.9 sz. mell(köztemető)'!G107+'8.10 sz. mell(önk.v.)'!G107+'8.11 sz. mell(közp.költs.)'!G107+'8.12 sz. mell(utak)'!G107+'8.13 sz. mell(közvil)'!G107+'8.14 sz. mell(város és község)'!G107+'8.15 sz. mell(fogorvos)'!G107+'8.16 sz. mell(közművelődés)'!G107+'8.17 sz. mell(szoc.tám)'!G107+'8.18 sz. mell(szünid.étk.)'!G107+'8.... sz. mell'!G107+'8.19 sz. mell(önk.jogalk)'!G107+'8.20 sz. mell(tám.fin)'!G107+'8.21 sz. mell(államadó)'!G107+'8.22 sz. mell(önk.nem sorol)'!G107+'8.23 sz. mell(szabadidő)'!G107+'8.24 sz. mell(Vészhelyzet)'!G107+'8.25 sz. mell(Közterület fennt)'!G107</f>
        <v>0</v>
      </c>
    </row>
    <row r="108" spans="1:7" ht="12" customHeight="1" x14ac:dyDescent="0.2">
      <c r="A108" s="215" t="s">
        <v>291</v>
      </c>
      <c r="B108" s="413" t="s">
        <v>298</v>
      </c>
      <c r="C108" s="607">
        <f>'8.1 sz. mell(múzeum)'!C108+'8.2 sz. mell(könyvtár)'!C108+'8.3 sz. mell(könyvtári áll.)'!C108+'8.4 sz. mell(védőnő)'!C108+'8.5 sz. mell (háziorv.)'!C108+'8.6 sz. mell (isk.étk)'!C108+'8.7 sz. mell(iskola)'!C108+'8.8 sz. mell(szolidarit)'!C108+'8.9 sz. mell(köztemető)'!C108+'8.10 sz. mell(önk.v.)'!C108+'8.11 sz. mell(közp.költs.)'!C108+'8.12 sz. mell(utak)'!C108+'8.13 sz. mell(közvil)'!C108+'8.14 sz. mell(város és község)'!C108+'8.15 sz. mell(fogorvos)'!C108+'8.16 sz. mell(közművelődés)'!C108+'8.17 sz. mell(szoc.tám)'!C108+'8.18 sz. mell(szünid.étk.)'!C108+'8.... sz. mell'!C108+'8.19 sz. mell(önk.jogalk)'!C108+'8.20 sz. mell(tám.fin)'!C108+'8.21 sz. mell(államadó)'!C108+'8.22 sz. mell(önk.nem sorol)'!C108+'8.23 sz. mell(szabadidő)'!C108+'8.24 sz. mell(Vészhelyzet)'!C108+'8.25 sz. mell(Közterület fennt)'!C108</f>
        <v>0</v>
      </c>
      <c r="D108" s="399">
        <f>'8.1 sz. mell(múzeum)'!D108+'8.2 sz. mell(könyvtár)'!D108+'8.3 sz. mell(könyvtári áll.)'!D108+'8.4 sz. mell(védőnő)'!D108+'8.5 sz. mell (háziorv.)'!D108+'8.6 sz. mell (isk.étk)'!D108+'8.7 sz. mell(iskola)'!D108+'8.8 sz. mell(szolidarit)'!D108+'8.9 sz. mell(köztemető)'!D108+'8.10 sz. mell(önk.v.)'!D108+'8.11 sz. mell(közp.költs.)'!D108+'8.12 sz. mell(utak)'!D108+'8.13 sz. mell(közvil)'!D108+'8.14 sz. mell(város és község)'!D108+'8.15 sz. mell(fogorvos)'!D108+'8.16 sz. mell(közművelődés)'!D108+'8.17 sz. mell(szoc.tám)'!D108+'8.18 sz. mell(szünid.étk.)'!D108+'8.... sz. mell'!D108+'8.19 sz. mell(önk.jogalk)'!D108+'8.20 sz. mell(tám.fin)'!D108+'8.21 sz. mell(államadó)'!D108+'8.22 sz. mell(önk.nem sorol)'!D108+'8.23 sz. mell(szabadidő)'!D108+'8.24 sz. mell(Vészhelyzet)'!D108+'8.25 sz. mell(Közterület fennt)'!D108</f>
        <v>0</v>
      </c>
      <c r="E108" s="591">
        <f>'8.1 sz. mell(múzeum)'!E108+'8.2 sz. mell(könyvtár)'!E108+'8.3 sz. mell(könyvtári áll.)'!E108+'8.4 sz. mell(védőnő)'!E108+'8.5 sz. mell (háziorv.)'!E108+'8.6 sz. mell (isk.étk)'!E108+'8.7 sz. mell(iskola)'!E108+'8.8 sz. mell(szolidarit)'!E108+'8.9 sz. mell(köztemető)'!E108+'8.10 sz. mell(önk.v.)'!E108+'8.11 sz. mell(közp.költs.)'!E108+'8.12 sz. mell(utak)'!E108+'8.13 sz. mell(közvil)'!E108+'8.14 sz. mell(város és község)'!E108+'8.15 sz. mell(fogorvos)'!E108+'8.16 sz. mell(közművelődés)'!E108+'8.17 sz. mell(szoc.tám)'!E108+'8.18 sz. mell(szünid.étk.)'!E108+'8.... sz. mell'!E108+'8.19 sz. mell(önk.jogalk)'!E108+'8.20 sz. mell(tám.fin)'!E108+'8.21 sz. mell(államadó)'!E108+'8.22 sz. mell(önk.nem sorol)'!E108+'8.23 sz. mell(szabadidő)'!E108+'8.24 sz. mell(Vészhelyzet)'!E108+'8.25 sz. mell(Közterület fennt)'!E108</f>
        <v>0</v>
      </c>
      <c r="F108" s="591">
        <f>'8.1 sz. mell(múzeum)'!F108+'8.2 sz. mell(könyvtár)'!F108+'8.3 sz. mell(könyvtári áll.)'!F108+'8.4 sz. mell(védőnő)'!F108+'8.5 sz. mell (háziorv.)'!F108+'8.6 sz. mell (isk.étk)'!F108+'8.7 sz. mell(iskola)'!F108+'8.8 sz. mell(szolidarit)'!F108+'8.9 sz. mell(köztemető)'!F108+'8.10 sz. mell(önk.v.)'!F108+'8.11 sz. mell(közp.költs.)'!F108+'8.12 sz. mell(utak)'!F108+'8.13 sz. mell(közvil)'!F108+'8.14 sz. mell(város és község)'!F108+'8.15 sz. mell(fogorvos)'!F108+'8.16 sz. mell(közművelődés)'!F108+'8.17 sz. mell(szoc.tám)'!F108+'8.18 sz. mell(szünid.étk.)'!F108+'8.... sz. mell'!F108+'8.19 sz. mell(önk.jogalk)'!F108+'8.20 sz. mell(tám.fin)'!F108+'8.21 sz. mell(államadó)'!F108+'8.22 sz. mell(önk.nem sorol)'!F108+'8.23 sz. mell(szabadidő)'!F108+'8.24 sz. mell(Vészhelyzet)'!F108+'8.25 sz. mell(Közterület fennt)'!F108</f>
        <v>0</v>
      </c>
      <c r="G108" s="591">
        <f>'8.1 sz. mell(múzeum)'!G108+'8.2 sz. mell(könyvtár)'!G108+'8.3 sz. mell(könyvtári áll.)'!G108+'8.4 sz. mell(védőnő)'!G108+'8.5 sz. mell (háziorv.)'!G108+'8.6 sz. mell (isk.étk)'!G108+'8.7 sz. mell(iskola)'!G108+'8.8 sz. mell(szolidarit)'!G108+'8.9 sz. mell(köztemető)'!G108+'8.10 sz. mell(önk.v.)'!G108+'8.11 sz. mell(közp.költs.)'!G108+'8.12 sz. mell(utak)'!G108+'8.13 sz. mell(közvil)'!G108+'8.14 sz. mell(város és község)'!G108+'8.15 sz. mell(fogorvos)'!G108+'8.16 sz. mell(közművelődés)'!G108+'8.17 sz. mell(szoc.tám)'!G108+'8.18 sz. mell(szünid.étk.)'!G108+'8.... sz. mell'!G108+'8.19 sz. mell(önk.jogalk)'!G108+'8.20 sz. mell(tám.fin)'!G108+'8.21 sz. mell(államadó)'!G108+'8.22 sz. mell(önk.nem sorol)'!G108+'8.23 sz. mell(szabadidő)'!G108+'8.24 sz. mell(Vészhelyzet)'!G108+'8.25 sz. mell(Közterület fennt)'!G108</f>
        <v>0</v>
      </c>
    </row>
    <row r="109" spans="1:7" ht="12" customHeight="1" x14ac:dyDescent="0.2">
      <c r="A109" s="207" t="s">
        <v>376</v>
      </c>
      <c r="B109" s="413" t="s">
        <v>299</v>
      </c>
      <c r="C109" s="607">
        <f>'8.1 sz. mell(múzeum)'!C109+'8.2 sz. mell(könyvtár)'!C109+'8.3 sz. mell(könyvtári áll.)'!C109+'8.4 sz. mell(védőnő)'!C109+'8.5 sz. mell (háziorv.)'!C109+'8.6 sz. mell (isk.étk)'!C109+'8.7 sz. mell(iskola)'!C109+'8.8 sz. mell(szolidarit)'!C109+'8.9 sz. mell(köztemető)'!C109+'8.10 sz. mell(önk.v.)'!C109+'8.11 sz. mell(közp.költs.)'!C109+'8.12 sz. mell(utak)'!C109+'8.13 sz. mell(közvil)'!C109+'8.14 sz. mell(város és község)'!C109+'8.15 sz. mell(fogorvos)'!C109+'8.16 sz. mell(közművelődés)'!C109+'8.17 sz. mell(szoc.tám)'!C109+'8.18 sz. mell(szünid.étk.)'!C109+'8.... sz. mell'!C109+'8.19 sz. mell(önk.jogalk)'!C109+'8.20 sz. mell(tám.fin)'!C109+'8.21 sz. mell(államadó)'!C109+'8.22 sz. mell(önk.nem sorol)'!C109+'8.23 sz. mell(szabadidő)'!C109+'8.24 sz. mell(Vészhelyzet)'!C109+'8.25 sz. mell(Közterület fennt)'!C109</f>
        <v>0</v>
      </c>
      <c r="D109" s="399">
        <f>'8.1 sz. mell(múzeum)'!D109+'8.2 sz. mell(könyvtár)'!D109+'8.3 sz. mell(könyvtári áll.)'!D109+'8.4 sz. mell(védőnő)'!D109+'8.5 sz. mell (háziorv.)'!D109+'8.6 sz. mell (isk.étk)'!D109+'8.7 sz. mell(iskola)'!D109+'8.8 sz. mell(szolidarit)'!D109+'8.9 sz. mell(köztemető)'!D109+'8.10 sz. mell(önk.v.)'!D109+'8.11 sz. mell(közp.költs.)'!D109+'8.12 sz. mell(utak)'!D109+'8.13 sz. mell(közvil)'!D109+'8.14 sz. mell(város és község)'!D109+'8.15 sz. mell(fogorvos)'!D109+'8.16 sz. mell(közművelődés)'!D109+'8.17 sz. mell(szoc.tám)'!D109+'8.18 sz. mell(szünid.étk.)'!D109+'8.... sz. mell'!D109+'8.19 sz. mell(önk.jogalk)'!D109+'8.20 sz. mell(tám.fin)'!D109+'8.21 sz. mell(államadó)'!D109+'8.22 sz. mell(önk.nem sorol)'!D109+'8.23 sz. mell(szabadidő)'!D109+'8.24 sz. mell(Vészhelyzet)'!D109+'8.25 sz. mell(Közterület fennt)'!D109</f>
        <v>0</v>
      </c>
      <c r="E109" s="591">
        <f>'8.1 sz. mell(múzeum)'!E109+'8.2 sz. mell(könyvtár)'!E109+'8.3 sz. mell(könyvtári áll.)'!E109+'8.4 sz. mell(védőnő)'!E109+'8.5 sz. mell (háziorv.)'!E109+'8.6 sz. mell (isk.étk)'!E109+'8.7 sz. mell(iskola)'!E109+'8.8 sz. mell(szolidarit)'!E109+'8.9 sz. mell(köztemető)'!E109+'8.10 sz. mell(önk.v.)'!E109+'8.11 sz. mell(közp.költs.)'!E109+'8.12 sz. mell(utak)'!E109+'8.13 sz. mell(közvil)'!E109+'8.14 sz. mell(város és község)'!E109+'8.15 sz. mell(fogorvos)'!E109+'8.16 sz. mell(közművelődés)'!E109+'8.17 sz. mell(szoc.tám)'!E109+'8.18 sz. mell(szünid.étk.)'!E109+'8.... sz. mell'!E109+'8.19 sz. mell(önk.jogalk)'!E109+'8.20 sz. mell(tám.fin)'!E109+'8.21 sz. mell(államadó)'!E109+'8.22 sz. mell(önk.nem sorol)'!E109+'8.23 sz. mell(szabadidő)'!E109+'8.24 sz. mell(Vészhelyzet)'!E109+'8.25 sz. mell(Közterület fennt)'!E109</f>
        <v>0</v>
      </c>
      <c r="F109" s="591">
        <f>'8.1 sz. mell(múzeum)'!F109+'8.2 sz. mell(könyvtár)'!F109+'8.3 sz. mell(könyvtári áll.)'!F109+'8.4 sz. mell(védőnő)'!F109+'8.5 sz. mell (háziorv.)'!F109+'8.6 sz. mell (isk.étk)'!F109+'8.7 sz. mell(iskola)'!F109+'8.8 sz. mell(szolidarit)'!F109+'8.9 sz. mell(köztemető)'!F109+'8.10 sz. mell(önk.v.)'!F109+'8.11 sz. mell(közp.költs.)'!F109+'8.12 sz. mell(utak)'!F109+'8.13 sz. mell(közvil)'!F109+'8.14 sz. mell(város és község)'!F109+'8.15 sz. mell(fogorvos)'!F109+'8.16 sz. mell(közművelődés)'!F109+'8.17 sz. mell(szoc.tám)'!F109+'8.18 sz. mell(szünid.étk.)'!F109+'8.... sz. mell'!F109+'8.19 sz. mell(önk.jogalk)'!F109+'8.20 sz. mell(tám.fin)'!F109+'8.21 sz. mell(államadó)'!F109+'8.22 sz. mell(önk.nem sorol)'!F109+'8.23 sz. mell(szabadidő)'!F109+'8.24 sz. mell(Vészhelyzet)'!F109+'8.25 sz. mell(Közterület fennt)'!F109</f>
        <v>0</v>
      </c>
      <c r="G109" s="591">
        <f>'8.1 sz. mell(múzeum)'!G109+'8.2 sz. mell(könyvtár)'!G109+'8.3 sz. mell(könyvtári áll.)'!G109+'8.4 sz. mell(védőnő)'!G109+'8.5 sz. mell (háziorv.)'!G109+'8.6 sz. mell (isk.étk)'!G109+'8.7 sz. mell(iskola)'!G109+'8.8 sz. mell(szolidarit)'!G109+'8.9 sz. mell(köztemető)'!G109+'8.10 sz. mell(önk.v.)'!G109+'8.11 sz. mell(közp.költs.)'!G109+'8.12 sz. mell(utak)'!G109+'8.13 sz. mell(közvil)'!G109+'8.14 sz. mell(város és község)'!G109+'8.15 sz. mell(fogorvos)'!G109+'8.16 sz. mell(közművelődés)'!G109+'8.17 sz. mell(szoc.tám)'!G109+'8.18 sz. mell(szünid.étk.)'!G109+'8.... sz. mell'!G109+'8.19 sz. mell(önk.jogalk)'!G109+'8.20 sz. mell(tám.fin)'!G109+'8.21 sz. mell(államadó)'!G109+'8.22 sz. mell(önk.nem sorol)'!G109+'8.23 sz. mell(szabadidő)'!G109+'8.24 sz. mell(Vészhelyzet)'!G109+'8.25 sz. mell(Közterület fennt)'!G109</f>
        <v>0</v>
      </c>
    </row>
    <row r="110" spans="1:7" ht="12" customHeight="1" x14ac:dyDescent="0.2">
      <c r="A110" s="207" t="s">
        <v>377</v>
      </c>
      <c r="B110" s="415" t="s">
        <v>300</v>
      </c>
      <c r="C110" s="607">
        <f>'8.1 sz. mell(múzeum)'!C110+'8.2 sz. mell(könyvtár)'!C110+'8.3 sz. mell(könyvtári áll.)'!C110+'8.4 sz. mell(védőnő)'!C110+'8.5 sz. mell (háziorv.)'!C110+'8.6 sz. mell (isk.étk)'!C110+'8.7 sz. mell(iskola)'!C110+'8.8 sz. mell(szolidarit)'!C110+'8.9 sz. mell(köztemető)'!C110+'8.10 sz. mell(önk.v.)'!C110+'8.11 sz. mell(közp.költs.)'!C110+'8.12 sz. mell(utak)'!C110+'8.13 sz. mell(közvil)'!C110+'8.14 sz. mell(város és község)'!C110+'8.15 sz. mell(fogorvos)'!C110+'8.16 sz. mell(közművelődés)'!C110+'8.17 sz. mell(szoc.tám)'!C110+'8.18 sz. mell(szünid.étk.)'!C110+'8.... sz. mell'!C110+'8.19 sz. mell(önk.jogalk)'!C110+'8.20 sz. mell(tám.fin)'!C110+'8.21 sz. mell(államadó)'!C110+'8.22 sz. mell(önk.nem sorol)'!C110+'8.23 sz. mell(szabadidő)'!C110+'8.24 sz. mell(Vészhelyzet)'!C110+'8.25 sz. mell(Közterület fennt)'!C110</f>
        <v>46916319</v>
      </c>
      <c r="D110" s="399">
        <f>'8.1 sz. mell(múzeum)'!D110+'8.2 sz. mell(könyvtár)'!D110+'8.3 sz. mell(könyvtári áll.)'!D110+'8.4 sz. mell(védőnő)'!D110+'8.5 sz. mell (háziorv.)'!D110+'8.6 sz. mell (isk.étk)'!D110+'8.7 sz. mell(iskola)'!D110+'8.8 sz. mell(szolidarit)'!D110+'8.9 sz. mell(köztemető)'!D110+'8.10 sz. mell(önk.v.)'!D110+'8.11 sz. mell(közp.költs.)'!D110+'8.12 sz. mell(utak)'!D110+'8.13 sz. mell(közvil)'!D110+'8.14 sz. mell(város és község)'!D110+'8.15 sz. mell(fogorvos)'!D110+'8.16 sz. mell(közművelődés)'!D110+'8.17 sz. mell(szoc.tám)'!D110+'8.18 sz. mell(szünid.étk.)'!D110+'8.... sz. mell'!D110+'8.19 sz. mell(önk.jogalk)'!D110+'8.20 sz. mell(tám.fin)'!D110+'8.21 sz. mell(államadó)'!D110+'8.22 sz. mell(önk.nem sorol)'!D110+'8.23 sz. mell(szabadidő)'!D110+'8.24 sz. mell(Vészhelyzet)'!D110+'8.25 sz. mell(Közterület fennt)'!D110</f>
        <v>160018973</v>
      </c>
      <c r="E110" s="591">
        <f>'8.1 sz. mell(múzeum)'!E110+'8.2 sz. mell(könyvtár)'!E110+'8.3 sz. mell(könyvtári áll.)'!E110+'8.4 sz. mell(védőnő)'!E110+'8.5 sz. mell (háziorv.)'!E110+'8.6 sz. mell (isk.étk)'!E110+'8.7 sz. mell(iskola)'!E110+'8.8 sz. mell(szolidarit)'!E110+'8.9 sz. mell(köztemető)'!E110+'8.10 sz. mell(önk.v.)'!E110+'8.11 sz. mell(közp.költs.)'!E110+'8.12 sz. mell(utak)'!E110+'8.13 sz. mell(közvil)'!E110+'8.14 sz. mell(város és község)'!E110+'8.15 sz. mell(fogorvos)'!E110+'8.16 sz. mell(közművelődés)'!E110+'8.17 sz. mell(szoc.tám)'!E110+'8.18 sz. mell(szünid.étk.)'!E110+'8.... sz. mell'!E110+'8.19 sz. mell(önk.jogalk)'!E110+'8.20 sz. mell(tám.fin)'!E110+'8.21 sz. mell(államadó)'!E110+'8.22 sz. mell(önk.nem sorol)'!E110+'8.23 sz. mell(szabadidő)'!E110+'8.24 sz. mell(Vészhelyzet)'!E110+'8.25 sz. mell(Közterület fennt)'!E110</f>
        <v>154292072</v>
      </c>
      <c r="F110" s="591">
        <f>'8.1 sz. mell(múzeum)'!F110+'8.2 sz. mell(könyvtár)'!F110+'8.3 sz. mell(könyvtári áll.)'!F110+'8.4 sz. mell(védőnő)'!F110+'8.5 sz. mell (háziorv.)'!F110+'8.6 sz. mell (isk.étk)'!F110+'8.7 sz. mell(iskola)'!F110+'8.8 sz. mell(szolidarit)'!F110+'8.9 sz. mell(köztemető)'!F110+'8.10 sz. mell(önk.v.)'!F110+'8.11 sz. mell(közp.költs.)'!F110+'8.12 sz. mell(utak)'!F110+'8.13 sz. mell(közvil)'!F110+'8.14 sz. mell(város és község)'!F110+'8.15 sz. mell(fogorvos)'!F110+'8.16 sz. mell(közművelődés)'!F110+'8.17 sz. mell(szoc.tám)'!F110+'8.18 sz. mell(szünid.étk.)'!F110+'8.... sz. mell'!F110+'8.19 sz. mell(önk.jogalk)'!F110+'8.20 sz. mell(tám.fin)'!F110+'8.21 sz. mell(államadó)'!F110+'8.22 sz. mell(önk.nem sorol)'!F110+'8.23 sz. mell(szabadidő)'!F110+'8.24 sz. mell(Vészhelyzet)'!F110+'8.25 sz. mell(Közterület fennt)'!F110</f>
        <v>154292072</v>
      </c>
      <c r="G110" s="591">
        <f>'8.1 sz. mell(múzeum)'!G110+'8.2 sz. mell(könyvtár)'!G110+'8.3 sz. mell(könyvtári áll.)'!G110+'8.4 sz. mell(védőnő)'!G110+'8.5 sz. mell (háziorv.)'!G110+'8.6 sz. mell (isk.étk)'!G110+'8.7 sz. mell(iskola)'!G110+'8.8 sz. mell(szolidarit)'!G110+'8.9 sz. mell(köztemető)'!G110+'8.10 sz. mell(önk.v.)'!G110+'8.11 sz. mell(közp.költs.)'!G110+'8.12 sz. mell(utak)'!G110+'8.13 sz. mell(közvil)'!G110+'8.14 sz. mell(város és község)'!G110+'8.15 sz. mell(fogorvos)'!G110+'8.16 sz. mell(közművelődés)'!G110+'8.17 sz. mell(szoc.tám)'!G110+'8.18 sz. mell(szünid.étk.)'!G110+'8.... sz. mell'!G110+'8.19 sz. mell(önk.jogalk)'!G110+'8.20 sz. mell(tám.fin)'!G110+'8.21 sz. mell(államadó)'!G110+'8.22 sz. mell(önk.nem sorol)'!G110+'8.23 sz. mell(szabadidő)'!G110+'8.24 sz. mell(Vészhelyzet)'!G110+'8.25 sz. mell(Közterület fennt)'!G110</f>
        <v>85618282</v>
      </c>
    </row>
    <row r="111" spans="1:7" ht="12" customHeight="1" x14ac:dyDescent="0.2">
      <c r="A111" s="207" t="s">
        <v>381</v>
      </c>
      <c r="B111" s="412" t="s">
        <v>44</v>
      </c>
      <c r="C111" s="607">
        <f>'8.1 sz. mell(múzeum)'!C111+'8.2 sz. mell(könyvtár)'!C111+'8.3 sz. mell(könyvtári áll.)'!C111+'8.4 sz. mell(védőnő)'!C111+'8.5 sz. mell (háziorv.)'!C111+'8.6 sz. mell (isk.étk)'!C111+'8.7 sz. mell(iskola)'!C111+'8.8 sz. mell(szolidarit)'!C111+'8.9 sz. mell(köztemető)'!C111+'8.10 sz. mell(önk.v.)'!C111+'8.11 sz. mell(közp.költs.)'!C111+'8.12 sz. mell(utak)'!C111+'8.13 sz. mell(közvil)'!C111+'8.14 sz. mell(város és község)'!C111+'8.15 sz. mell(fogorvos)'!C111+'8.16 sz. mell(közművelődés)'!C111+'8.17 sz. mell(szoc.tám)'!C111+'8.18 sz. mell(szünid.étk.)'!C111+'8.... sz. mell'!C111+'8.19 sz. mell(önk.jogalk)'!C111+'8.20 sz. mell(tám.fin)'!C111+'8.21 sz. mell(államadó)'!C111+'8.22 sz. mell(önk.nem sorol)'!C111+'8.23 sz. mell(szabadidő)'!C111+'8.24 sz. mell(Vészhelyzet)'!C111+'8.25 sz. mell(Közterület fennt)'!C111</f>
        <v>112236466</v>
      </c>
      <c r="D111" s="399">
        <f>'8.1 sz. mell(múzeum)'!D111+'8.2 sz. mell(könyvtár)'!D111+'8.3 sz. mell(könyvtári áll.)'!D111+'8.4 sz. mell(védőnő)'!D111+'8.5 sz. mell (háziorv.)'!D111+'8.6 sz. mell (isk.étk)'!D111+'8.7 sz. mell(iskola)'!D111+'8.8 sz. mell(szolidarit)'!D111+'8.9 sz. mell(köztemető)'!D111+'8.10 sz. mell(önk.v.)'!D111+'8.11 sz. mell(közp.költs.)'!D111+'8.12 sz. mell(utak)'!D111+'8.13 sz. mell(közvil)'!D111+'8.14 sz. mell(város és község)'!D111+'8.15 sz. mell(fogorvos)'!D111+'8.16 sz. mell(közművelődés)'!D111+'8.17 sz. mell(szoc.tám)'!D111+'8.18 sz. mell(szünid.étk.)'!D111+'8.... sz. mell'!D111+'8.19 sz. mell(önk.jogalk)'!D111+'8.20 sz. mell(tám.fin)'!D111+'8.21 sz. mell(államadó)'!D111+'8.22 sz. mell(önk.nem sorol)'!D111+'8.23 sz. mell(szabadidő)'!D111+'8.24 sz. mell(Vészhelyzet)'!D111+'8.25 sz. mell(Közterület fennt)'!D111</f>
        <v>42300760</v>
      </c>
      <c r="E111" s="591">
        <f>'8.1 sz. mell(múzeum)'!E111+'8.2 sz. mell(könyvtár)'!E111+'8.3 sz. mell(könyvtári áll.)'!E111+'8.4 sz. mell(védőnő)'!E111+'8.5 sz. mell (háziorv.)'!E111+'8.6 sz. mell (isk.étk)'!E111+'8.7 sz. mell(iskola)'!E111+'8.8 sz. mell(szolidarit)'!E111+'8.9 sz. mell(köztemető)'!E111+'8.10 sz. mell(önk.v.)'!E111+'8.11 sz. mell(közp.költs.)'!E111+'8.12 sz. mell(utak)'!E111+'8.13 sz. mell(közvil)'!E111+'8.14 sz. mell(város és község)'!E111+'8.15 sz. mell(fogorvos)'!E111+'8.16 sz. mell(közművelődés)'!E111+'8.17 sz. mell(szoc.tám)'!E111+'8.18 sz. mell(szünid.étk.)'!E111+'8.... sz. mell'!E111+'8.19 sz. mell(önk.jogalk)'!E111+'8.20 sz. mell(tám.fin)'!E111+'8.21 sz. mell(államadó)'!E111+'8.22 sz. mell(önk.nem sorol)'!E111+'8.23 sz. mell(szabadidő)'!E111+'8.24 sz. mell(Vészhelyzet)'!E111+'8.25 sz. mell(Közterület fennt)'!E111</f>
        <v>32940760</v>
      </c>
      <c r="F111" s="591">
        <f>'8.1 sz. mell(múzeum)'!F111+'8.2 sz. mell(könyvtár)'!F111+'8.3 sz. mell(könyvtári áll.)'!F111+'8.4 sz. mell(védőnő)'!F111+'8.5 sz. mell (háziorv.)'!F111+'8.6 sz. mell (isk.étk)'!F111+'8.7 sz. mell(iskola)'!F111+'8.8 sz. mell(szolidarit)'!F111+'8.9 sz. mell(köztemető)'!F111+'8.10 sz. mell(önk.v.)'!F111+'8.11 sz. mell(közp.költs.)'!F111+'8.12 sz. mell(utak)'!F111+'8.13 sz. mell(közvil)'!F111+'8.14 sz. mell(város és község)'!F111+'8.15 sz. mell(fogorvos)'!F111+'8.16 sz. mell(közművelődés)'!F111+'8.17 sz. mell(szoc.tám)'!F111+'8.18 sz. mell(szünid.étk.)'!F111+'8.... sz. mell'!F111+'8.19 sz. mell(önk.jogalk)'!F111+'8.20 sz. mell(tám.fin)'!F111+'8.21 sz. mell(államadó)'!F111+'8.22 sz. mell(önk.nem sorol)'!F111+'8.23 sz. mell(szabadidő)'!F111+'8.24 sz. mell(Vészhelyzet)'!F111+'8.25 sz. mell(Közterület fennt)'!F111</f>
        <v>30289760</v>
      </c>
      <c r="G111" s="653">
        <f>'8.1 sz. mell(múzeum)'!G111+'8.2 sz. mell(könyvtár)'!G111+'8.3 sz. mell(könyvtári áll.)'!G111+'8.4 sz. mell(védőnő)'!G111+'8.5 sz. mell (háziorv.)'!G111+'8.6 sz. mell (isk.étk)'!G111+'8.7 sz. mell(iskola)'!G111+'8.8 sz. mell(szolidarit)'!G111+'8.9 sz. mell(köztemető)'!G111+'8.10 sz. mell(önk.v.)'!G111+'8.11 sz. mell(közp.költs.)'!G111+'8.12 sz. mell(utak)'!G111+'8.13 sz. mell(közvil)'!G111+'8.14 sz. mell(város és község)'!G111+'8.15 sz. mell(fogorvos)'!G111+'8.16 sz. mell(közművelődés)'!G111+'8.17 sz. mell(szoc.tám)'!G111+'8.18 sz. mell(szünid.étk.)'!G111+'8.... sz. mell'!G111+'8.19 sz. mell(önk.jogalk)'!G111+'8.20 sz. mell(tám.fin)'!G111+'8.21 sz. mell(államadó)'!G111+'8.22 sz. mell(önk.nem sorol)'!G111+'8.23 sz. mell(szabadidő)'!G111+'8.24 sz. mell(Vészhelyzet)'!G111+'8.25 sz. mell(Közterület fennt)'!G111</f>
        <v>0</v>
      </c>
    </row>
    <row r="112" spans="1:7" ht="12" customHeight="1" x14ac:dyDescent="0.2">
      <c r="A112" s="208" t="s">
        <v>382</v>
      </c>
      <c r="B112" s="411" t="s">
        <v>449</v>
      </c>
      <c r="C112" s="607">
        <f>'8.1 sz. mell(múzeum)'!C112+'8.2 sz. mell(könyvtár)'!C112+'8.3 sz. mell(könyvtári áll.)'!C112+'8.4 sz. mell(védőnő)'!C112+'8.5 sz. mell (háziorv.)'!C112+'8.6 sz. mell (isk.étk)'!C112+'8.7 sz. mell(iskola)'!C112+'8.8 sz. mell(szolidarit)'!C112+'8.9 sz. mell(köztemető)'!C112+'8.10 sz. mell(önk.v.)'!C112+'8.11 sz. mell(közp.költs.)'!C112+'8.12 sz. mell(utak)'!C112+'8.13 sz. mell(közvil)'!C112+'8.14 sz. mell(város és község)'!C112+'8.15 sz. mell(fogorvos)'!C112+'8.16 sz. mell(közművelődés)'!C112+'8.17 sz. mell(szoc.tám)'!C112+'8.18 sz. mell(szünid.étk.)'!C112+'8.... sz. mell'!C112+'8.19 sz. mell(önk.jogalk)'!C112+'8.20 sz. mell(tám.fin)'!C112+'8.21 sz. mell(államadó)'!C112+'8.22 sz. mell(önk.nem sorol)'!C112+'8.23 sz. mell(szabadidő)'!C112+'8.24 sz. mell(Vészhelyzet)'!C112+'8.25 sz. mell(Közterület fennt)'!C112</f>
        <v>97233561</v>
      </c>
      <c r="D112" s="399">
        <f>'8.1 sz. mell(múzeum)'!D112+'8.2 sz. mell(könyvtár)'!D112+'8.3 sz. mell(könyvtári áll.)'!D112+'8.4 sz. mell(védőnő)'!D112+'8.5 sz. mell (háziorv.)'!D112+'8.6 sz. mell (isk.étk)'!D112+'8.7 sz. mell(iskola)'!D112+'8.8 sz. mell(szolidarit)'!D112+'8.9 sz. mell(köztemető)'!D112+'8.10 sz. mell(önk.v.)'!D112+'8.11 sz. mell(közp.költs.)'!D112+'8.12 sz. mell(utak)'!D112+'8.13 sz. mell(közvil)'!D112+'8.14 sz. mell(város és község)'!D112+'8.15 sz. mell(fogorvos)'!D112+'8.16 sz. mell(közművelődés)'!D112+'8.17 sz. mell(szoc.tám)'!D112+'8.18 sz. mell(szünid.étk.)'!D112+'8.... sz. mell'!D112+'8.19 sz. mell(önk.jogalk)'!D112+'8.20 sz. mell(tám.fin)'!D112+'8.21 sz. mell(államadó)'!D112+'8.22 sz. mell(önk.nem sorol)'!D112+'8.23 sz. mell(szabadidő)'!D112+'8.24 sz. mell(Vészhelyzet)'!D112+'8.25 sz. mell(Közterület fennt)'!D112</f>
        <v>27297855</v>
      </c>
      <c r="E112" s="591">
        <f>'8.1 sz. mell(múzeum)'!E112+'8.2 sz. mell(könyvtár)'!E112+'8.3 sz. mell(könyvtári áll.)'!E112+'8.4 sz. mell(védőnő)'!E112+'8.5 sz. mell (háziorv.)'!E112+'8.6 sz. mell (isk.étk)'!E112+'8.7 sz. mell(iskola)'!E112+'8.8 sz. mell(szolidarit)'!E112+'8.9 sz. mell(köztemető)'!E112+'8.10 sz. mell(önk.v.)'!E112+'8.11 sz. mell(közp.költs.)'!E112+'8.12 sz. mell(utak)'!E112+'8.13 sz. mell(közvil)'!E112+'8.14 sz. mell(város és község)'!E112+'8.15 sz. mell(fogorvos)'!E112+'8.16 sz. mell(közművelődés)'!E112+'8.17 sz. mell(szoc.tám)'!E112+'8.18 sz. mell(szünid.étk.)'!E112+'8.... sz. mell'!E112+'8.19 sz. mell(önk.jogalk)'!E112+'8.20 sz. mell(tám.fin)'!E112+'8.21 sz. mell(államadó)'!E112+'8.22 sz. mell(önk.nem sorol)'!E112+'8.23 sz. mell(szabadidő)'!E112+'8.24 sz. mell(Vészhelyzet)'!E112+'8.25 sz. mell(Közterület fennt)'!E112</f>
        <v>17937855</v>
      </c>
      <c r="F112" s="591">
        <f>'8.1 sz. mell(múzeum)'!F112+'8.2 sz. mell(könyvtár)'!F112+'8.3 sz. mell(könyvtári áll.)'!F112+'8.4 sz. mell(védőnő)'!F112+'8.5 sz. mell (háziorv.)'!F112+'8.6 sz. mell (isk.étk)'!F112+'8.7 sz. mell(iskola)'!F112+'8.8 sz. mell(szolidarit)'!F112+'8.9 sz. mell(köztemető)'!F112+'8.10 sz. mell(önk.v.)'!F112+'8.11 sz. mell(közp.költs.)'!F112+'8.12 sz. mell(utak)'!F112+'8.13 sz. mell(közvil)'!F112+'8.14 sz. mell(város és község)'!F112+'8.15 sz. mell(fogorvos)'!F112+'8.16 sz. mell(közművelődés)'!F112+'8.17 sz. mell(szoc.tám)'!F112+'8.18 sz. mell(szünid.étk.)'!F112+'8.... sz. mell'!F112+'8.19 sz. mell(önk.jogalk)'!F112+'8.20 sz. mell(tám.fin)'!F112+'8.21 sz. mell(államadó)'!F112+'8.22 sz. mell(önk.nem sorol)'!F112+'8.23 sz. mell(szabadidő)'!F112+'8.24 sz. mell(Vészhelyzet)'!F112+'8.25 sz. mell(Közterület fennt)'!F112</f>
        <v>15286855</v>
      </c>
      <c r="G112" s="653">
        <f>'8.1 sz. mell(múzeum)'!G112+'8.2 sz. mell(könyvtár)'!G112+'8.3 sz. mell(könyvtári áll.)'!G112+'8.4 sz. mell(védőnő)'!G112+'8.5 sz. mell (háziorv.)'!G112+'8.6 sz. mell (isk.étk)'!G112+'8.7 sz. mell(iskola)'!G112+'8.8 sz. mell(szolidarit)'!G112+'8.9 sz. mell(köztemető)'!G112+'8.10 sz. mell(önk.v.)'!G112+'8.11 sz. mell(közp.költs.)'!G112+'8.12 sz. mell(utak)'!G112+'8.13 sz. mell(közvil)'!G112+'8.14 sz. mell(város és község)'!G112+'8.15 sz. mell(fogorvos)'!G112+'8.16 sz. mell(közművelődés)'!G112+'8.17 sz. mell(szoc.tám)'!G112+'8.18 sz. mell(szünid.étk.)'!G112+'8.... sz. mell'!G112+'8.19 sz. mell(önk.jogalk)'!G112+'8.20 sz. mell(tám.fin)'!G112+'8.21 sz. mell(államadó)'!G112+'8.22 sz. mell(önk.nem sorol)'!G112+'8.23 sz. mell(szabadidő)'!G112+'8.24 sz. mell(Vészhelyzet)'!G112+'8.25 sz. mell(Közterület fennt)'!G112</f>
        <v>0</v>
      </c>
    </row>
    <row r="113" spans="1:7" ht="12" customHeight="1" thickBot="1" x14ac:dyDescent="0.25">
      <c r="A113" s="216" t="s">
        <v>383</v>
      </c>
      <c r="B113" s="437" t="s">
        <v>450</v>
      </c>
      <c r="C113" s="608">
        <f>'8.1 sz. mell(múzeum)'!C113+'8.2 sz. mell(könyvtár)'!C113+'8.3 sz. mell(könyvtári áll.)'!C113+'8.4 sz. mell(védőnő)'!C113+'8.5 sz. mell (háziorv.)'!C113+'8.6 sz. mell (isk.étk)'!C113+'8.7 sz. mell(iskola)'!C113+'8.8 sz. mell(szolidarit)'!C113+'8.9 sz. mell(köztemető)'!C113+'8.10 sz. mell(önk.v.)'!C113+'8.11 sz. mell(közp.költs.)'!C113+'8.12 sz. mell(utak)'!C113+'8.13 sz. mell(közvil)'!C113+'8.14 sz. mell(város és község)'!C113+'8.15 sz. mell(fogorvos)'!C113+'8.16 sz. mell(közművelődés)'!C113+'8.17 sz. mell(szoc.tám)'!C113+'8.18 sz. mell(szünid.étk.)'!C113+'8.... sz. mell'!C113+'8.19 sz. mell(önk.jogalk)'!C113+'8.20 sz. mell(tám.fin)'!C113+'8.21 sz. mell(államadó)'!C113+'8.22 sz. mell(önk.nem sorol)'!C113+'8.23 sz. mell(szabadidő)'!C113+'8.24 sz. mell(Vészhelyzet)'!C113+'8.25 sz. mell(Közterület fennt)'!C113</f>
        <v>15002905</v>
      </c>
      <c r="D113" s="407">
        <f>'8.1 sz. mell(múzeum)'!D113+'8.2 sz. mell(könyvtár)'!D113+'8.3 sz. mell(könyvtári áll.)'!D113+'8.4 sz. mell(védőnő)'!D113+'8.5 sz. mell (háziorv.)'!D113+'8.6 sz. mell (isk.étk)'!D113+'8.7 sz. mell(iskola)'!D113+'8.8 sz. mell(szolidarit)'!D113+'8.9 sz. mell(köztemető)'!D113+'8.10 sz. mell(önk.v.)'!D113+'8.11 sz. mell(közp.költs.)'!D113+'8.12 sz. mell(utak)'!D113+'8.13 sz. mell(közvil)'!D113+'8.14 sz. mell(város és község)'!D113+'8.15 sz. mell(fogorvos)'!D113+'8.16 sz. mell(közművelődés)'!D113+'8.17 sz. mell(szoc.tám)'!D113+'8.18 sz. mell(szünid.étk.)'!D113+'8.... sz. mell'!D113+'8.19 sz. mell(önk.jogalk)'!D113+'8.20 sz. mell(tám.fin)'!D113+'8.21 sz. mell(államadó)'!D113+'8.22 sz. mell(önk.nem sorol)'!D113+'8.23 sz. mell(szabadidő)'!D113+'8.24 sz. mell(Vészhelyzet)'!D113+'8.25 sz. mell(Közterület fennt)'!D113</f>
        <v>15002905</v>
      </c>
      <c r="E113" s="592">
        <f>'8.1 sz. mell(múzeum)'!E113+'8.2 sz. mell(könyvtár)'!E113+'8.3 sz. mell(könyvtári áll.)'!E113+'8.4 sz. mell(védőnő)'!E113+'8.5 sz. mell (háziorv.)'!E113+'8.6 sz. mell (isk.étk)'!E113+'8.7 sz. mell(iskola)'!E113+'8.8 sz. mell(szolidarit)'!E113+'8.9 sz. mell(köztemető)'!E113+'8.10 sz. mell(önk.v.)'!E113+'8.11 sz. mell(közp.költs.)'!E113+'8.12 sz. mell(utak)'!E113+'8.13 sz. mell(közvil)'!E113+'8.14 sz. mell(város és község)'!E113+'8.15 sz. mell(fogorvos)'!E113+'8.16 sz. mell(közművelődés)'!E113+'8.17 sz. mell(szoc.tám)'!E113+'8.18 sz. mell(szünid.étk.)'!E113+'8.... sz. mell'!E113+'8.19 sz. mell(önk.jogalk)'!E113+'8.20 sz. mell(tám.fin)'!E113+'8.21 sz. mell(államadó)'!E113+'8.22 sz. mell(önk.nem sorol)'!E113+'8.23 sz. mell(szabadidő)'!E113+'8.24 sz. mell(Vészhelyzet)'!E113+'8.25 sz. mell(Közterület fennt)'!E113</f>
        <v>15002905</v>
      </c>
      <c r="F113" s="592">
        <f>'8.1 sz. mell(múzeum)'!F113+'8.2 sz. mell(könyvtár)'!F113+'8.3 sz. mell(könyvtári áll.)'!F113+'8.4 sz. mell(védőnő)'!F113+'8.5 sz. mell (háziorv.)'!F113+'8.6 sz. mell (isk.étk)'!F113+'8.7 sz. mell(iskola)'!F113+'8.8 sz. mell(szolidarit)'!F113+'8.9 sz. mell(köztemető)'!F113+'8.10 sz. mell(önk.v.)'!F113+'8.11 sz. mell(közp.költs.)'!F113+'8.12 sz. mell(utak)'!F113+'8.13 sz. mell(közvil)'!F113+'8.14 sz. mell(város és község)'!F113+'8.15 sz. mell(fogorvos)'!F113+'8.16 sz. mell(közművelődés)'!F113+'8.17 sz. mell(szoc.tám)'!F113+'8.18 sz. mell(szünid.étk.)'!F113+'8.... sz. mell'!F113+'8.19 sz. mell(önk.jogalk)'!F113+'8.20 sz. mell(tám.fin)'!F113+'8.21 sz. mell(államadó)'!F113+'8.22 sz. mell(önk.nem sorol)'!F113+'8.23 sz. mell(szabadidő)'!F113+'8.24 sz. mell(Vészhelyzet)'!F113+'8.25 sz. mell(Közterület fennt)'!F113</f>
        <v>15002905</v>
      </c>
      <c r="G113" s="654">
        <f>'8.1 sz. mell(múzeum)'!G113+'8.2 sz. mell(könyvtár)'!G113+'8.3 sz. mell(könyvtári áll.)'!G113+'8.4 sz. mell(védőnő)'!G113+'8.5 sz. mell (háziorv.)'!G113+'8.6 sz. mell (isk.étk)'!G113+'8.7 sz. mell(iskola)'!G113+'8.8 sz. mell(szolidarit)'!G113+'8.9 sz. mell(köztemető)'!G113+'8.10 sz. mell(önk.v.)'!G113+'8.11 sz. mell(közp.költs.)'!G113+'8.12 sz. mell(utak)'!G113+'8.13 sz. mell(közvil)'!G113+'8.14 sz. mell(város és község)'!G113+'8.15 sz. mell(fogorvos)'!G113+'8.16 sz. mell(közművelődés)'!G113+'8.17 sz. mell(szoc.tám)'!G113+'8.18 sz. mell(szünid.étk.)'!G113+'8.... sz. mell'!G113+'8.19 sz. mell(önk.jogalk)'!G113+'8.20 sz. mell(tám.fin)'!G113+'8.21 sz. mell(államadó)'!G113+'8.22 sz. mell(önk.nem sorol)'!G113+'8.23 sz. mell(szabadidő)'!G113+'8.24 sz. mell(Vészhelyzet)'!G113+'8.25 sz. mell(Közterület fennt)'!G113</f>
        <v>0</v>
      </c>
    </row>
    <row r="114" spans="1:7" ht="12" customHeight="1" thickBot="1" x14ac:dyDescent="0.25">
      <c r="A114" s="22" t="s">
        <v>14</v>
      </c>
      <c r="B114" s="422" t="s">
        <v>301</v>
      </c>
      <c r="C114" s="406">
        <f>'8.1 sz. mell(múzeum)'!C114+'8.2 sz. mell(könyvtár)'!C114+'8.3 sz. mell(könyvtári áll.)'!C114+'8.4 sz. mell(védőnő)'!C114+'8.5 sz. mell (háziorv.)'!C114+'8.6 sz. mell (isk.étk)'!C114+'8.7 sz. mell(iskola)'!C114+'8.8 sz. mell(szolidarit)'!C114+'8.9 sz. mell(köztemető)'!C114+'8.10 sz. mell(önk.v.)'!C114+'8.11 sz. mell(közp.költs.)'!C114+'8.12 sz. mell(utak)'!C114+'8.13 sz. mell(közvil)'!C114+'8.14 sz. mell(város és község)'!C114+'8.15 sz. mell(fogorvos)'!C114+'8.16 sz. mell(közművelődés)'!C114+'8.17 sz. mell(szoc.tám)'!C114+'8.18 sz. mell(szünid.étk.)'!C114+'8.... sz. mell'!C114+'8.19 sz. mell(önk.jogalk)'!C114+'8.20 sz. mell(tám.fin)'!C114+'8.21 sz. mell(államadó)'!C114+'8.22 sz. mell(önk.nem sorol)'!C114+'8.23 sz. mell(szabadidő)'!C114+'8.24 sz. mell(Vészhelyzet)'!C114+'8.25 sz. mell(Közterület fennt)'!C114</f>
        <v>797696785</v>
      </c>
      <c r="D114" s="406">
        <f>'8.1 sz. mell(múzeum)'!D114+'8.2 sz. mell(könyvtár)'!D114+'8.3 sz. mell(könyvtári áll.)'!D114+'8.4 sz. mell(védőnő)'!D114+'8.5 sz. mell (háziorv.)'!D114+'8.6 sz. mell (isk.étk)'!D114+'8.7 sz. mell(iskola)'!D114+'8.8 sz. mell(szolidarit)'!D114+'8.9 sz. mell(köztemető)'!D114+'8.10 sz. mell(önk.v.)'!D114+'8.11 sz. mell(közp.költs.)'!D114+'8.12 sz. mell(utak)'!D114+'8.13 sz. mell(közvil)'!D114+'8.14 sz. mell(város és község)'!D114+'8.15 sz. mell(fogorvos)'!D114+'8.16 sz. mell(közművelődés)'!D114+'8.17 sz. mell(szoc.tám)'!D114+'8.18 sz. mell(szünid.étk.)'!D114+'8.... sz. mell'!D114+'8.19 sz. mell(önk.jogalk)'!D114+'8.20 sz. mell(tám.fin)'!D114+'8.21 sz. mell(államadó)'!D114+'8.22 sz. mell(önk.nem sorol)'!D114+'8.23 sz. mell(szabadidő)'!D114+'8.24 sz. mell(Vészhelyzet)'!D114+'8.25 sz. mell(Közterület fennt)'!D114</f>
        <v>818715085</v>
      </c>
      <c r="E114" s="406">
        <f>'8.1 sz. mell(múzeum)'!E114+'8.2 sz. mell(könyvtár)'!E114+'8.3 sz. mell(könyvtári áll.)'!E114+'8.4 sz. mell(védőnő)'!E114+'8.5 sz. mell (háziorv.)'!E114+'8.6 sz. mell (isk.étk)'!E114+'8.7 sz. mell(iskola)'!E114+'8.8 sz. mell(szolidarit)'!E114+'8.9 sz. mell(köztemető)'!E114+'8.10 sz. mell(önk.v.)'!E114+'8.11 sz. mell(közp.költs.)'!E114+'8.12 sz. mell(utak)'!E114+'8.13 sz. mell(közvil)'!E114+'8.14 sz. mell(város és község)'!E114+'8.15 sz. mell(fogorvos)'!E114+'8.16 sz. mell(közművelődés)'!E114+'8.17 sz. mell(szoc.tám)'!E114+'8.18 sz. mell(szünid.étk.)'!E114+'8.... sz. mell'!E114+'8.19 sz. mell(önk.jogalk)'!E114+'8.20 sz. mell(tám.fin)'!E114+'8.21 sz. mell(államadó)'!E114+'8.22 sz. mell(önk.nem sorol)'!E114+'8.23 sz. mell(szabadidő)'!E114+'8.24 sz. mell(Vészhelyzet)'!E114+'8.25 sz. mell(Közterület fennt)'!E114</f>
        <v>824840512</v>
      </c>
      <c r="F114" s="479">
        <f>'8.1 sz. mell(múzeum)'!F114+'8.2 sz. mell(könyvtár)'!F114+'8.3 sz. mell(könyvtári áll.)'!F114+'8.4 sz. mell(védőnő)'!F114+'8.5 sz. mell (háziorv.)'!F114+'8.6 sz. mell (isk.étk)'!F114+'8.7 sz. mell(iskola)'!F114+'8.8 sz. mell(szolidarit)'!F114+'8.9 sz. mell(köztemető)'!F114+'8.10 sz. mell(önk.v.)'!F114+'8.11 sz. mell(közp.költs.)'!F114+'8.12 sz. mell(utak)'!F114+'8.13 sz. mell(közvil)'!F114+'8.14 sz. mell(város és község)'!F114+'8.15 sz. mell(fogorvos)'!F114+'8.16 sz. mell(közművelődés)'!F114+'8.17 sz. mell(szoc.tám)'!F114+'8.18 sz. mell(szünid.étk.)'!F114+'8.... sz. mell'!F114+'8.19 sz. mell(önk.jogalk)'!F114+'8.20 sz. mell(tám.fin)'!F114+'8.21 sz. mell(államadó)'!F114+'8.22 sz. mell(önk.nem sorol)'!F114+'8.23 sz. mell(szabadidő)'!F114+'8.24 sz. mell(Vészhelyzet)'!F114+'8.25 sz. mell(Közterület fennt)'!F114</f>
        <v>965471149</v>
      </c>
      <c r="G114" s="479">
        <f>'8.1 sz. mell(múzeum)'!G114+'8.2 sz. mell(könyvtár)'!G114+'8.3 sz. mell(könyvtári áll.)'!G114+'8.4 sz. mell(védőnő)'!G114+'8.5 sz. mell (háziorv.)'!G114+'8.6 sz. mell (isk.étk)'!G114+'8.7 sz. mell(iskola)'!G114+'8.8 sz. mell(szolidarit)'!G114+'8.9 sz. mell(köztemető)'!G114+'8.10 sz. mell(önk.v.)'!G114+'8.11 sz. mell(közp.költs.)'!G114+'8.12 sz. mell(utak)'!G114+'8.13 sz. mell(közvil)'!G114+'8.14 sz. mell(város és község)'!G114+'8.15 sz. mell(fogorvos)'!G114+'8.16 sz. mell(közművelődés)'!G114+'8.17 sz. mell(szoc.tám)'!G114+'8.18 sz. mell(szünid.étk.)'!G114+'8.... sz. mell'!G114+'8.19 sz. mell(önk.jogalk)'!G114+'8.20 sz. mell(tám.fin)'!G114+'8.21 sz. mell(államadó)'!G114+'8.22 sz. mell(önk.nem sorol)'!G114+'8.23 sz. mell(szabadidő)'!G114+'8.24 sz. mell(Vészhelyzet)'!G114+'8.25 sz. mell(Közterület fennt)'!G114</f>
        <v>268073195</v>
      </c>
    </row>
    <row r="115" spans="1:7" ht="12" customHeight="1" x14ac:dyDescent="0.2">
      <c r="A115" s="206" t="s">
        <v>94</v>
      </c>
      <c r="B115" s="411" t="s">
        <v>167</v>
      </c>
      <c r="C115" s="606">
        <f>'8.1 sz. mell(múzeum)'!C115+'8.2 sz. mell(könyvtár)'!C115+'8.3 sz. mell(könyvtári áll.)'!C115+'8.4 sz. mell(védőnő)'!C115+'8.5 sz. mell (háziorv.)'!C115+'8.6 sz. mell (isk.étk)'!C115+'8.7 sz. mell(iskola)'!C115+'8.8 sz. mell(szolidarit)'!C115+'8.9 sz. mell(köztemető)'!C115+'8.10 sz. mell(önk.v.)'!C115+'8.11 sz. mell(közp.költs.)'!C115+'8.12 sz. mell(utak)'!C115+'8.13 sz. mell(közvil)'!C115+'8.14 sz. mell(város és község)'!C115+'8.15 sz. mell(fogorvos)'!C115+'8.16 sz. mell(közművelődés)'!C115+'8.17 sz. mell(szoc.tám)'!C115+'8.18 sz. mell(szünid.étk.)'!C115+'8.... sz. mell'!C115+'8.19 sz. mell(önk.jogalk)'!C115+'8.20 sz. mell(tám.fin)'!C115+'8.21 sz. mell(államadó)'!C115+'8.22 sz. mell(önk.nem sorol)'!C115+'8.23 sz. mell(szabadidő)'!C115+'8.24 sz. mell(Vészhelyzet)'!C115+'8.25 sz. mell(Közterület fennt)'!C115</f>
        <v>746641027</v>
      </c>
      <c r="D115" s="405">
        <f>'8.1 sz. mell(múzeum)'!D115+'8.2 sz. mell(könyvtár)'!D115+'8.3 sz. mell(könyvtári áll.)'!D115+'8.4 sz. mell(védőnő)'!D115+'8.5 sz. mell (háziorv.)'!D115+'8.6 sz. mell (isk.étk)'!D115+'8.7 sz. mell(iskola)'!D115+'8.8 sz. mell(szolidarit)'!D115+'8.9 sz. mell(köztemető)'!D115+'8.10 sz. mell(önk.v.)'!D115+'8.11 sz. mell(közp.költs.)'!D115+'8.12 sz. mell(utak)'!D115+'8.13 sz. mell(közvil)'!D115+'8.14 sz. mell(város és község)'!D115+'8.15 sz. mell(fogorvos)'!D115+'8.16 sz. mell(közművelődés)'!D115+'8.17 sz. mell(szoc.tám)'!D115+'8.18 sz. mell(szünid.étk.)'!D115+'8.... sz. mell'!D115+'8.19 sz. mell(önk.jogalk)'!D115+'8.20 sz. mell(tám.fin)'!D115+'8.21 sz. mell(államadó)'!D115+'8.22 sz. mell(önk.nem sorol)'!D115+'8.23 sz. mell(szabadidő)'!D115+'8.24 sz. mell(Vészhelyzet)'!D115+'8.25 sz. mell(Közterület fennt)'!D115</f>
        <v>766465527</v>
      </c>
      <c r="E115" s="590">
        <f>'8.1 sz. mell(múzeum)'!E115+'8.2 sz. mell(könyvtár)'!E115+'8.3 sz. mell(könyvtári áll.)'!E115+'8.4 sz. mell(védőnő)'!E115+'8.5 sz. mell (háziorv.)'!E115+'8.6 sz. mell (isk.étk)'!E115+'8.7 sz. mell(iskola)'!E115+'8.8 sz. mell(szolidarit)'!E115+'8.9 sz. mell(köztemető)'!E115+'8.10 sz. mell(önk.v.)'!E115+'8.11 sz. mell(közp.költs.)'!E115+'8.12 sz. mell(utak)'!E115+'8.13 sz. mell(közvil)'!E115+'8.14 sz. mell(város és község)'!E115+'8.15 sz. mell(fogorvos)'!E115+'8.16 sz. mell(közművelődés)'!E115+'8.17 sz. mell(szoc.tám)'!E115+'8.18 sz. mell(szünid.étk.)'!E115+'8.... sz. mell'!E115+'8.19 sz. mell(önk.jogalk)'!E115+'8.20 sz. mell(tám.fin)'!E115+'8.21 sz. mell(államadó)'!E115+'8.22 sz. mell(önk.nem sorol)'!E115+'8.23 sz. mell(szabadidő)'!E115+'8.24 sz. mell(Vészhelyzet)'!E115+'8.25 sz. mell(Közterület fennt)'!E115</f>
        <v>766864053</v>
      </c>
      <c r="F115" s="590">
        <f>'8.1 sz. mell(múzeum)'!F115+'8.2 sz. mell(könyvtár)'!F115+'8.3 sz. mell(könyvtári áll.)'!F115+'8.4 sz. mell(védőnő)'!F115+'8.5 sz. mell (háziorv.)'!F115+'8.6 sz. mell (isk.étk)'!F115+'8.7 sz. mell(iskola)'!F115+'8.8 sz. mell(szolidarit)'!F115+'8.9 sz. mell(köztemető)'!F115+'8.10 sz. mell(önk.v.)'!F115+'8.11 sz. mell(közp.költs.)'!F115+'8.12 sz. mell(utak)'!F115+'8.13 sz. mell(közvil)'!F115+'8.14 sz. mell(város és község)'!F115+'8.15 sz. mell(fogorvos)'!F115+'8.16 sz. mell(közművelődés)'!F115+'8.17 sz. mell(szoc.tám)'!F115+'8.18 sz. mell(szünid.étk.)'!F115+'8.... sz. mell'!F115+'8.19 sz. mell(önk.jogalk)'!F115+'8.20 sz. mell(tám.fin)'!F115+'8.21 sz. mell(államadó)'!F115+'8.22 sz. mell(önk.nem sorol)'!F115+'8.23 sz. mell(szabadidő)'!F115+'8.24 sz. mell(Vészhelyzet)'!F115+'8.25 sz. mell(Közterület fennt)'!F115</f>
        <v>767494690</v>
      </c>
      <c r="G115" s="590">
        <f>'8.1 sz. mell(múzeum)'!G115+'8.2 sz. mell(könyvtár)'!G115+'8.3 sz. mell(könyvtári áll.)'!G115+'8.4 sz. mell(védőnő)'!G115+'8.5 sz. mell (háziorv.)'!G115+'8.6 sz. mell (isk.étk)'!G115+'8.7 sz. mell(iskola)'!G115+'8.8 sz. mell(szolidarit)'!G115+'8.9 sz. mell(köztemető)'!G115+'8.10 sz. mell(önk.v.)'!G115+'8.11 sz. mell(közp.költs.)'!G115+'8.12 sz. mell(utak)'!G115+'8.13 sz. mell(közvil)'!G115+'8.14 sz. mell(város és község)'!G115+'8.15 sz. mell(fogorvos)'!G115+'8.16 sz. mell(közművelődés)'!G115+'8.17 sz. mell(szoc.tám)'!G115+'8.18 sz. mell(szünid.étk.)'!G115+'8.... sz. mell'!G115+'8.19 sz. mell(önk.jogalk)'!G115+'8.20 sz. mell(tám.fin)'!G115+'8.21 sz. mell(államadó)'!G115+'8.22 sz. mell(önk.nem sorol)'!G115+'8.23 sz. mell(szabadidő)'!G115+'8.24 sz. mell(Vészhelyzet)'!G115+'8.25 sz. mell(Közterület fennt)'!G115</f>
        <v>101888250</v>
      </c>
    </row>
    <row r="116" spans="1:7" ht="12" customHeight="1" x14ac:dyDescent="0.2">
      <c r="A116" s="206" t="s">
        <v>95</v>
      </c>
      <c r="B116" s="417" t="s">
        <v>305</v>
      </c>
      <c r="C116" s="607">
        <f>'8.1 sz. mell(múzeum)'!C116+'8.2 sz. mell(könyvtár)'!C116+'8.3 sz. mell(könyvtári áll.)'!C116+'8.4 sz. mell(védőnő)'!C116+'8.5 sz. mell (háziorv.)'!C116+'8.6 sz. mell (isk.étk)'!C116+'8.7 sz. mell(iskola)'!C116+'8.8 sz. mell(szolidarit)'!C116+'8.9 sz. mell(köztemető)'!C116+'8.10 sz. mell(önk.v.)'!C116+'8.11 sz. mell(közp.költs.)'!C116+'8.12 sz. mell(utak)'!C116+'8.13 sz. mell(közvil)'!C116+'8.14 sz. mell(város és község)'!C116+'8.15 sz. mell(fogorvos)'!C116+'8.16 sz. mell(közművelődés)'!C116+'8.17 sz. mell(szoc.tám)'!C116+'8.18 sz. mell(szünid.étk.)'!C116+'8.... sz. mell'!C116+'8.19 sz. mell(önk.jogalk)'!C116+'8.20 sz. mell(tám.fin)'!C116+'8.21 sz. mell(államadó)'!C116+'8.22 sz. mell(önk.nem sorol)'!C116+'8.23 sz. mell(szabadidő)'!C116+'8.24 sz. mell(Vészhelyzet)'!C116+'8.25 sz. mell(Közterület fennt)'!C116</f>
        <v>263905609</v>
      </c>
      <c r="D116" s="399">
        <f>'8.1 sz. mell(múzeum)'!D116+'8.2 sz. mell(könyvtár)'!D116+'8.3 sz. mell(könyvtári áll.)'!D116+'8.4 sz. mell(védőnő)'!D116+'8.5 sz. mell (háziorv.)'!D116+'8.6 sz. mell (isk.étk)'!D116+'8.7 sz. mell(iskola)'!D116+'8.8 sz. mell(szolidarit)'!D116+'8.9 sz. mell(köztemető)'!D116+'8.10 sz. mell(önk.v.)'!D116+'8.11 sz. mell(közp.költs.)'!D116+'8.12 sz. mell(utak)'!D116+'8.13 sz. mell(közvil)'!D116+'8.14 sz. mell(város és község)'!D116+'8.15 sz. mell(fogorvos)'!D116+'8.16 sz. mell(közművelődés)'!D116+'8.17 sz. mell(szoc.tám)'!D116+'8.18 sz. mell(szünid.étk.)'!D116+'8.... sz. mell'!D116+'8.19 sz. mell(önk.jogalk)'!D116+'8.20 sz. mell(tám.fin)'!D116+'8.21 sz. mell(államadó)'!D116+'8.22 sz. mell(önk.nem sorol)'!D116+'8.23 sz. mell(szabadidő)'!D116+'8.24 sz. mell(Vészhelyzet)'!D116+'8.25 sz. mell(Közterület fennt)'!D116</f>
        <v>263905609</v>
      </c>
      <c r="E116" s="591">
        <f>'8.1 sz. mell(múzeum)'!E116+'8.2 sz. mell(könyvtár)'!E116+'8.3 sz. mell(könyvtári áll.)'!E116+'8.4 sz. mell(védőnő)'!E116+'8.5 sz. mell (háziorv.)'!E116+'8.6 sz. mell (isk.étk)'!E116+'8.7 sz. mell(iskola)'!E116+'8.8 sz. mell(szolidarit)'!E116+'8.9 sz. mell(köztemető)'!E116+'8.10 sz. mell(önk.v.)'!E116+'8.11 sz. mell(közp.költs.)'!E116+'8.12 sz. mell(utak)'!E116+'8.13 sz. mell(közvil)'!E116+'8.14 sz. mell(város és község)'!E116+'8.15 sz. mell(fogorvos)'!E116+'8.16 sz. mell(közművelődés)'!E116+'8.17 sz. mell(szoc.tám)'!E116+'8.18 sz. mell(szünid.étk.)'!E116+'8.... sz. mell'!E116+'8.19 sz. mell(önk.jogalk)'!E116+'8.20 sz. mell(tám.fin)'!E116+'8.21 sz. mell(államadó)'!E116+'8.22 sz. mell(önk.nem sorol)'!E116+'8.23 sz. mell(szabadidő)'!E116+'8.24 sz. mell(Vészhelyzet)'!E116+'8.25 sz. mell(Közterület fennt)'!E116</f>
        <v>263905609</v>
      </c>
      <c r="F116" s="591">
        <f>'8.1 sz. mell(múzeum)'!F116+'8.2 sz. mell(könyvtár)'!F116+'8.3 sz. mell(könyvtári áll.)'!F116+'8.4 sz. mell(védőnő)'!F116+'8.5 sz. mell (háziorv.)'!F116+'8.6 sz. mell (isk.étk)'!F116+'8.7 sz. mell(iskola)'!F116+'8.8 sz. mell(szolidarit)'!F116+'8.9 sz. mell(köztemető)'!F116+'8.10 sz. mell(önk.v.)'!F116+'8.11 sz. mell(közp.költs.)'!F116+'8.12 sz. mell(utak)'!F116+'8.13 sz. mell(közvil)'!F116+'8.14 sz. mell(város és község)'!F116+'8.15 sz. mell(fogorvos)'!F116+'8.16 sz. mell(közművelődés)'!F116+'8.17 sz. mell(szoc.tám)'!F116+'8.18 sz. mell(szünid.étk.)'!F116+'8.... sz. mell'!F116+'8.19 sz. mell(önk.jogalk)'!F116+'8.20 sz. mell(tám.fin)'!F116+'8.21 sz. mell(államadó)'!F116+'8.22 sz. mell(önk.nem sorol)'!F116+'8.23 sz. mell(szabadidő)'!F116+'8.24 sz. mell(Vészhelyzet)'!F116+'8.25 sz. mell(Közterület fennt)'!F116</f>
        <v>263905609</v>
      </c>
      <c r="G116" s="653">
        <f>'8.1 sz. mell(múzeum)'!G116+'8.2 sz. mell(könyvtár)'!G116+'8.3 sz. mell(könyvtári áll.)'!G116+'8.4 sz. mell(védőnő)'!G116+'8.5 sz. mell (háziorv.)'!G116+'8.6 sz. mell (isk.étk)'!G116+'8.7 sz. mell(iskola)'!G116+'8.8 sz. mell(szolidarit)'!G116+'8.9 sz. mell(köztemető)'!G116+'8.10 sz. mell(önk.v.)'!G116+'8.11 sz. mell(közp.költs.)'!G116+'8.12 sz. mell(utak)'!G116+'8.13 sz. mell(közvil)'!G116+'8.14 sz. mell(város és község)'!G116+'8.15 sz. mell(fogorvos)'!G116+'8.16 sz. mell(közművelődés)'!G116+'8.17 sz. mell(szoc.tám)'!G116+'8.18 sz. mell(szünid.étk.)'!G116+'8.... sz. mell'!G116+'8.19 sz. mell(önk.jogalk)'!G116+'8.20 sz. mell(tám.fin)'!G116+'8.21 sz. mell(államadó)'!G116+'8.22 sz. mell(önk.nem sorol)'!G116+'8.23 sz. mell(szabadidő)'!G116+'8.24 sz. mell(Vészhelyzet)'!G116+'8.25 sz. mell(Közterület fennt)'!G116</f>
        <v>0</v>
      </c>
    </row>
    <row r="117" spans="1:7" ht="12" customHeight="1" x14ac:dyDescent="0.2">
      <c r="A117" s="206" t="s">
        <v>96</v>
      </c>
      <c r="B117" s="417" t="s">
        <v>144</v>
      </c>
      <c r="C117" s="607">
        <f>'8.1 sz. mell(múzeum)'!C117+'8.2 sz. mell(könyvtár)'!C117+'8.3 sz. mell(könyvtári áll.)'!C117+'8.4 sz. mell(védőnő)'!C117+'8.5 sz. mell (háziorv.)'!C117+'8.6 sz. mell (isk.étk)'!C117+'8.7 sz. mell(iskola)'!C117+'8.8 sz. mell(szolidarit)'!C117+'8.9 sz. mell(köztemető)'!C117+'8.10 sz. mell(önk.v.)'!C117+'8.11 sz. mell(közp.költs.)'!C117+'8.12 sz. mell(utak)'!C117+'8.13 sz. mell(közvil)'!C117+'8.14 sz. mell(város és község)'!C117+'8.15 sz. mell(fogorvos)'!C117+'8.16 sz. mell(közművelődés)'!C117+'8.17 sz. mell(szoc.tám)'!C117+'8.18 sz. mell(szünid.étk.)'!C117+'8.... sz. mell'!C117+'8.19 sz. mell(önk.jogalk)'!C117+'8.20 sz. mell(tám.fin)'!C117+'8.21 sz. mell(államadó)'!C117+'8.22 sz. mell(önk.nem sorol)'!C117+'8.23 sz. mell(szabadidő)'!C117+'8.24 sz. mell(Vészhelyzet)'!C117+'8.25 sz. mell(Közterület fennt)'!C117</f>
        <v>51055758</v>
      </c>
      <c r="D117" s="399">
        <f>'8.1 sz. mell(múzeum)'!D117+'8.2 sz. mell(könyvtár)'!D117+'8.3 sz. mell(könyvtári áll.)'!D117+'8.4 sz. mell(védőnő)'!D117+'8.5 sz. mell (háziorv.)'!D117+'8.6 sz. mell (isk.étk)'!D117+'8.7 sz. mell(iskola)'!D117+'8.8 sz. mell(szolidarit)'!D117+'8.9 sz. mell(köztemető)'!D117+'8.10 sz. mell(önk.v.)'!D117+'8.11 sz. mell(közp.költs.)'!D117+'8.12 sz. mell(utak)'!D117+'8.13 sz. mell(közvil)'!D117+'8.14 sz. mell(város és község)'!D117+'8.15 sz. mell(fogorvos)'!D117+'8.16 sz. mell(közművelődés)'!D117+'8.17 sz. mell(szoc.tám)'!D117+'8.18 sz. mell(szünid.étk.)'!D117+'8.... sz. mell'!D117+'8.19 sz. mell(önk.jogalk)'!D117+'8.20 sz. mell(tám.fin)'!D117+'8.21 sz. mell(államadó)'!D117+'8.22 sz. mell(önk.nem sorol)'!D117+'8.23 sz. mell(szabadidő)'!D117+'8.24 sz. mell(Vészhelyzet)'!D117+'8.25 sz. mell(Közterület fennt)'!D117</f>
        <v>52249558</v>
      </c>
      <c r="E117" s="591">
        <f>'8.1 sz. mell(múzeum)'!E117+'8.2 sz. mell(könyvtár)'!E117+'8.3 sz. mell(könyvtári áll.)'!E117+'8.4 sz. mell(védőnő)'!E117+'8.5 sz. mell (háziorv.)'!E117+'8.6 sz. mell (isk.étk)'!E117+'8.7 sz. mell(iskola)'!E117+'8.8 sz. mell(szolidarit)'!E117+'8.9 sz. mell(köztemető)'!E117+'8.10 sz. mell(önk.v.)'!E117+'8.11 sz. mell(közp.költs.)'!E117+'8.12 sz. mell(utak)'!E117+'8.13 sz. mell(közvil)'!E117+'8.14 sz. mell(város és község)'!E117+'8.15 sz. mell(fogorvos)'!E117+'8.16 sz. mell(közművelődés)'!E117+'8.17 sz. mell(szoc.tám)'!E117+'8.18 sz. mell(szünid.étk.)'!E117+'8.... sz. mell'!E117+'8.19 sz. mell(önk.jogalk)'!E117+'8.20 sz. mell(tám.fin)'!E117+'8.21 sz. mell(államadó)'!E117+'8.22 sz. mell(önk.nem sorol)'!E117+'8.23 sz. mell(szabadidő)'!E117+'8.24 sz. mell(Vészhelyzet)'!E117+'8.25 sz. mell(Közterület fennt)'!E117</f>
        <v>52249558</v>
      </c>
      <c r="F117" s="591">
        <f>'8.1 sz. mell(múzeum)'!F117+'8.2 sz. mell(könyvtár)'!F117+'8.3 sz. mell(könyvtári áll.)'!F117+'8.4 sz. mell(védőnő)'!F117+'8.5 sz. mell (háziorv.)'!F117+'8.6 sz. mell (isk.étk)'!F117+'8.7 sz. mell(iskola)'!F117+'8.8 sz. mell(szolidarit)'!F117+'8.9 sz. mell(köztemető)'!F117+'8.10 sz. mell(önk.v.)'!F117+'8.11 sz. mell(közp.költs.)'!F117+'8.12 sz. mell(utak)'!F117+'8.13 sz. mell(közvil)'!F117+'8.14 sz. mell(város és község)'!F117+'8.15 sz. mell(fogorvos)'!F117+'8.16 sz. mell(közművelődés)'!F117+'8.17 sz. mell(szoc.tám)'!F117+'8.18 sz. mell(szünid.étk.)'!F117+'8.... sz. mell'!F117+'8.19 sz. mell(önk.jogalk)'!F117+'8.20 sz. mell(tám.fin)'!F117+'8.21 sz. mell(államadó)'!F117+'8.22 sz. mell(önk.nem sorol)'!F117+'8.23 sz. mell(szabadidő)'!F117+'8.24 sz. mell(Vészhelyzet)'!F117+'8.25 sz. mell(Közterület fennt)'!F117</f>
        <v>192249558</v>
      </c>
      <c r="G117" s="591">
        <f>'8.1 sz. mell(múzeum)'!G117+'8.2 sz. mell(könyvtár)'!G117+'8.3 sz. mell(könyvtári áll.)'!G117+'8.4 sz. mell(védőnő)'!G117+'8.5 sz. mell (háziorv.)'!G117+'8.6 sz. mell (isk.étk)'!G117+'8.7 sz. mell(iskola)'!G117+'8.8 sz. mell(szolidarit)'!G117+'8.9 sz. mell(köztemető)'!G117+'8.10 sz. mell(önk.v.)'!G117+'8.11 sz. mell(közp.költs.)'!G117+'8.12 sz. mell(utak)'!G117+'8.13 sz. mell(közvil)'!G117+'8.14 sz. mell(város és község)'!G117+'8.15 sz. mell(fogorvos)'!G117+'8.16 sz. mell(közművelődés)'!G117+'8.17 sz. mell(szoc.tám)'!G117+'8.18 sz. mell(szünid.étk.)'!G117+'8.... sz. mell'!G117+'8.19 sz. mell(önk.jogalk)'!G117+'8.20 sz. mell(tám.fin)'!G117+'8.21 sz. mell(államadó)'!G117+'8.22 sz. mell(önk.nem sorol)'!G117+'8.23 sz. mell(szabadidő)'!G117+'8.24 sz. mell(Vészhelyzet)'!G117+'8.25 sz. mell(Közterület fennt)'!G117</f>
        <v>161912796</v>
      </c>
    </row>
    <row r="118" spans="1:7" ht="12" customHeight="1" x14ac:dyDescent="0.2">
      <c r="A118" s="206" t="s">
        <v>97</v>
      </c>
      <c r="B118" s="417" t="s">
        <v>306</v>
      </c>
      <c r="C118" s="607">
        <f>'8.1 sz. mell(múzeum)'!C118+'8.2 sz. mell(könyvtár)'!C118+'8.3 sz. mell(könyvtári áll.)'!C118+'8.4 sz. mell(védőnő)'!C118+'8.5 sz. mell (háziorv.)'!C118+'8.6 sz. mell (isk.étk)'!C118+'8.7 sz. mell(iskola)'!C118+'8.8 sz. mell(szolidarit)'!C118+'8.9 sz. mell(köztemető)'!C118+'8.10 sz. mell(önk.v.)'!C118+'8.11 sz. mell(közp.költs.)'!C118+'8.12 sz. mell(utak)'!C118+'8.13 sz. mell(közvil)'!C118+'8.14 sz. mell(város és község)'!C118+'8.15 sz. mell(fogorvos)'!C118+'8.16 sz. mell(közművelődés)'!C118+'8.17 sz. mell(szoc.tám)'!C118+'8.18 sz. mell(szünid.étk.)'!C118+'8.... sz. mell'!C118+'8.19 sz. mell(önk.jogalk)'!C118+'8.20 sz. mell(tám.fin)'!C118+'8.21 sz. mell(államadó)'!C118+'8.22 sz. mell(önk.nem sorol)'!C118+'8.23 sz. mell(szabadidő)'!C118+'8.24 sz. mell(Vészhelyzet)'!C118+'8.25 sz. mell(Közterület fennt)'!C118</f>
        <v>0</v>
      </c>
      <c r="D118" s="399">
        <f>'8.1 sz. mell(múzeum)'!D118+'8.2 sz. mell(könyvtár)'!D118+'8.3 sz. mell(könyvtári áll.)'!D118+'8.4 sz. mell(védőnő)'!D118+'8.5 sz. mell (háziorv.)'!D118+'8.6 sz. mell (isk.étk)'!D118+'8.7 sz. mell(iskola)'!D118+'8.8 sz. mell(szolidarit)'!D118+'8.9 sz. mell(köztemető)'!D118+'8.10 sz. mell(önk.v.)'!D118+'8.11 sz. mell(közp.költs.)'!D118+'8.12 sz. mell(utak)'!D118+'8.13 sz. mell(közvil)'!D118+'8.14 sz. mell(város és község)'!D118+'8.15 sz. mell(fogorvos)'!D118+'8.16 sz. mell(közművelődés)'!D118+'8.17 sz. mell(szoc.tám)'!D118+'8.18 sz. mell(szünid.étk.)'!D118+'8.... sz. mell'!D118+'8.19 sz. mell(önk.jogalk)'!D118+'8.20 sz. mell(tám.fin)'!D118+'8.21 sz. mell(államadó)'!D118+'8.22 sz. mell(önk.nem sorol)'!D118+'8.23 sz. mell(szabadidő)'!D118+'8.24 sz. mell(Vészhelyzet)'!D118+'8.25 sz. mell(Közterület fennt)'!D118</f>
        <v>0</v>
      </c>
      <c r="E118" s="591">
        <f>'8.1 sz. mell(múzeum)'!E118+'8.2 sz. mell(könyvtár)'!E118+'8.3 sz. mell(könyvtári áll.)'!E118+'8.4 sz. mell(védőnő)'!E118+'8.5 sz. mell (háziorv.)'!E118+'8.6 sz. mell (isk.étk)'!E118+'8.7 sz. mell(iskola)'!E118+'8.8 sz. mell(szolidarit)'!E118+'8.9 sz. mell(köztemető)'!E118+'8.10 sz. mell(önk.v.)'!E118+'8.11 sz. mell(közp.költs.)'!E118+'8.12 sz. mell(utak)'!E118+'8.13 sz. mell(közvil)'!E118+'8.14 sz. mell(város és község)'!E118+'8.15 sz. mell(fogorvos)'!E118+'8.16 sz. mell(közművelődés)'!E118+'8.17 sz. mell(szoc.tám)'!E118+'8.18 sz. mell(szünid.étk.)'!E118+'8.... sz. mell'!E118+'8.19 sz. mell(önk.jogalk)'!E118+'8.20 sz. mell(tám.fin)'!E118+'8.21 sz. mell(államadó)'!E118+'8.22 sz. mell(önk.nem sorol)'!E118+'8.23 sz. mell(szabadidő)'!E118+'8.24 sz. mell(Vészhelyzet)'!E118+'8.25 sz. mell(Közterület fennt)'!E118</f>
        <v>0</v>
      </c>
      <c r="F118" s="591">
        <f>'8.1 sz. mell(múzeum)'!F118+'8.2 sz. mell(könyvtár)'!F118+'8.3 sz. mell(könyvtári áll.)'!F118+'8.4 sz. mell(védőnő)'!F118+'8.5 sz. mell (háziorv.)'!F118+'8.6 sz. mell (isk.étk)'!F118+'8.7 sz. mell(iskola)'!F118+'8.8 sz. mell(szolidarit)'!F118+'8.9 sz. mell(köztemető)'!F118+'8.10 sz. mell(önk.v.)'!F118+'8.11 sz. mell(közp.költs.)'!F118+'8.12 sz. mell(utak)'!F118+'8.13 sz. mell(közvil)'!F118+'8.14 sz. mell(város és község)'!F118+'8.15 sz. mell(fogorvos)'!F118+'8.16 sz. mell(közművelődés)'!F118+'8.17 sz. mell(szoc.tám)'!F118+'8.18 sz. mell(szünid.étk.)'!F118+'8.... sz. mell'!F118+'8.19 sz. mell(önk.jogalk)'!F118+'8.20 sz. mell(tám.fin)'!F118+'8.21 sz. mell(államadó)'!F118+'8.22 sz. mell(önk.nem sorol)'!F118+'8.23 sz. mell(szabadidő)'!F118+'8.24 sz. mell(Vészhelyzet)'!F118+'8.25 sz. mell(Közterület fennt)'!F118</f>
        <v>0</v>
      </c>
      <c r="G118" s="591">
        <f>'8.1 sz. mell(múzeum)'!G118+'8.2 sz. mell(könyvtár)'!G118+'8.3 sz. mell(könyvtári áll.)'!G118+'8.4 sz. mell(védőnő)'!G118+'8.5 sz. mell (háziorv.)'!G118+'8.6 sz. mell (isk.étk)'!G118+'8.7 sz. mell(iskola)'!G118+'8.8 sz. mell(szolidarit)'!G118+'8.9 sz. mell(köztemető)'!G118+'8.10 sz. mell(önk.v.)'!G118+'8.11 sz. mell(közp.költs.)'!G118+'8.12 sz. mell(utak)'!G118+'8.13 sz. mell(közvil)'!G118+'8.14 sz. mell(város és község)'!G118+'8.15 sz. mell(fogorvos)'!G118+'8.16 sz. mell(közművelődés)'!G118+'8.17 sz. mell(szoc.tám)'!G118+'8.18 sz. mell(szünid.étk.)'!G118+'8.... sz. mell'!G118+'8.19 sz. mell(önk.jogalk)'!G118+'8.20 sz. mell(tám.fin)'!G118+'8.21 sz. mell(államadó)'!G118+'8.22 sz. mell(önk.nem sorol)'!G118+'8.23 sz. mell(szabadidő)'!G118+'8.24 sz. mell(Vészhelyzet)'!G118+'8.25 sz. mell(Közterület fennt)'!G118</f>
        <v>0</v>
      </c>
    </row>
    <row r="119" spans="1:7" ht="12" customHeight="1" x14ac:dyDescent="0.2">
      <c r="A119" s="206" t="s">
        <v>98</v>
      </c>
      <c r="B119" s="390" t="s">
        <v>169</v>
      </c>
      <c r="C119" s="607">
        <f>'8.1 sz. mell(múzeum)'!C119+'8.2 sz. mell(könyvtár)'!C119+'8.3 sz. mell(könyvtári áll.)'!C119+'8.4 sz. mell(védőnő)'!C119+'8.5 sz. mell (háziorv.)'!C119+'8.6 sz. mell (isk.étk)'!C119+'8.7 sz. mell(iskola)'!C119+'8.8 sz. mell(szolidarit)'!C119+'8.9 sz. mell(köztemető)'!C119+'8.10 sz. mell(önk.v.)'!C119+'8.11 sz. mell(közp.költs.)'!C119+'8.12 sz. mell(utak)'!C119+'8.13 sz. mell(közvil)'!C119+'8.14 sz. mell(város és község)'!C119+'8.15 sz. mell(fogorvos)'!C119+'8.16 sz. mell(közművelődés)'!C119+'8.17 sz. mell(szoc.tám)'!C119+'8.18 sz. mell(szünid.étk.)'!C119+'8.... sz. mell'!C119+'8.19 sz. mell(önk.jogalk)'!C119+'8.20 sz. mell(tám.fin)'!C119+'8.21 sz. mell(államadó)'!C119+'8.22 sz. mell(önk.nem sorol)'!C119+'8.23 sz. mell(szabadidő)'!C119+'8.24 sz. mell(Vészhelyzet)'!C119+'8.25 sz. mell(Közterület fennt)'!C119</f>
        <v>0</v>
      </c>
      <c r="D119" s="399">
        <f>'8.1 sz. mell(múzeum)'!D119+'8.2 sz. mell(könyvtár)'!D119+'8.3 sz. mell(könyvtári áll.)'!D119+'8.4 sz. mell(védőnő)'!D119+'8.5 sz. mell (háziorv.)'!D119+'8.6 sz. mell (isk.étk)'!D119+'8.7 sz. mell(iskola)'!D119+'8.8 sz. mell(szolidarit)'!D119+'8.9 sz. mell(köztemető)'!D119+'8.10 sz. mell(önk.v.)'!D119+'8.11 sz. mell(közp.költs.)'!D119+'8.12 sz. mell(utak)'!D119+'8.13 sz. mell(közvil)'!D119+'8.14 sz. mell(város és község)'!D119+'8.15 sz. mell(fogorvos)'!D119+'8.16 sz. mell(közművelődés)'!D119+'8.17 sz. mell(szoc.tám)'!D119+'8.18 sz. mell(szünid.étk.)'!D119+'8.... sz. mell'!D119+'8.19 sz. mell(önk.jogalk)'!D119+'8.20 sz. mell(tám.fin)'!D119+'8.21 sz. mell(államadó)'!D119+'8.22 sz. mell(önk.nem sorol)'!D119+'8.23 sz. mell(szabadidő)'!D119+'8.24 sz. mell(Vészhelyzet)'!D119+'8.25 sz. mell(Közterület fennt)'!D119</f>
        <v>0</v>
      </c>
      <c r="E119" s="591">
        <f>'8.1 sz. mell(múzeum)'!E119+'8.2 sz. mell(könyvtár)'!E119+'8.3 sz. mell(könyvtári áll.)'!E119+'8.4 sz. mell(védőnő)'!E119+'8.5 sz. mell (háziorv.)'!E119+'8.6 sz. mell (isk.étk)'!E119+'8.7 sz. mell(iskola)'!E119+'8.8 sz. mell(szolidarit)'!E119+'8.9 sz. mell(köztemető)'!E119+'8.10 sz. mell(önk.v.)'!E119+'8.11 sz. mell(közp.költs.)'!E119+'8.12 sz. mell(utak)'!E119+'8.13 sz. mell(közvil)'!E119+'8.14 sz. mell(város és község)'!E119+'8.15 sz. mell(fogorvos)'!E119+'8.16 sz. mell(közművelődés)'!E119+'8.17 sz. mell(szoc.tám)'!E119+'8.18 sz. mell(szünid.étk.)'!E119+'8.... sz. mell'!E119+'8.19 sz. mell(önk.jogalk)'!E119+'8.20 sz. mell(tám.fin)'!E119+'8.21 sz. mell(államadó)'!E119+'8.22 sz. mell(önk.nem sorol)'!E119+'8.23 sz. mell(szabadidő)'!E119+'8.24 sz. mell(Vészhelyzet)'!E119+'8.25 sz. mell(Közterület fennt)'!E119</f>
        <v>5726901</v>
      </c>
      <c r="F119" s="591">
        <f>'8.1 sz. mell(múzeum)'!F119+'8.2 sz. mell(könyvtár)'!F119+'8.3 sz. mell(könyvtári áll.)'!F119+'8.4 sz. mell(védőnő)'!F119+'8.5 sz. mell (háziorv.)'!F119+'8.6 sz. mell (isk.étk)'!F119+'8.7 sz. mell(iskola)'!F119+'8.8 sz. mell(szolidarit)'!F119+'8.9 sz. mell(köztemető)'!F119+'8.10 sz. mell(önk.v.)'!F119+'8.11 sz. mell(közp.költs.)'!F119+'8.12 sz. mell(utak)'!F119+'8.13 sz. mell(közvil)'!F119+'8.14 sz. mell(város és község)'!F119+'8.15 sz. mell(fogorvos)'!F119+'8.16 sz. mell(közművelődés)'!F119+'8.17 sz. mell(szoc.tám)'!F119+'8.18 sz. mell(szünid.étk.)'!F119+'8.... sz. mell'!F119+'8.19 sz. mell(önk.jogalk)'!F119+'8.20 sz. mell(tám.fin)'!F119+'8.21 sz. mell(államadó)'!F119+'8.22 sz. mell(önk.nem sorol)'!F119+'8.23 sz. mell(szabadidő)'!F119+'8.24 sz. mell(Vészhelyzet)'!F119+'8.25 sz. mell(Közterület fennt)'!F119</f>
        <v>5726901</v>
      </c>
      <c r="G119" s="591">
        <f>'8.1 sz. mell(múzeum)'!G119+'8.2 sz. mell(könyvtár)'!G119+'8.3 sz. mell(könyvtári áll.)'!G119+'8.4 sz. mell(védőnő)'!G119+'8.5 sz. mell (háziorv.)'!G119+'8.6 sz. mell (isk.étk)'!G119+'8.7 sz. mell(iskola)'!G119+'8.8 sz. mell(szolidarit)'!G119+'8.9 sz. mell(köztemető)'!G119+'8.10 sz. mell(önk.v.)'!G119+'8.11 sz. mell(közp.költs.)'!G119+'8.12 sz. mell(utak)'!G119+'8.13 sz. mell(közvil)'!G119+'8.14 sz. mell(város és község)'!G119+'8.15 sz. mell(fogorvos)'!G119+'8.16 sz. mell(közművelődés)'!G119+'8.17 sz. mell(szoc.tám)'!G119+'8.18 sz. mell(szünid.étk.)'!G119+'8.... sz. mell'!G119+'8.19 sz. mell(önk.jogalk)'!G119+'8.20 sz. mell(tám.fin)'!G119+'8.21 sz. mell(államadó)'!G119+'8.22 sz. mell(önk.nem sorol)'!G119+'8.23 sz. mell(szabadidő)'!G119+'8.24 sz. mell(Vészhelyzet)'!G119+'8.25 sz. mell(Közterület fennt)'!G119</f>
        <v>4272149</v>
      </c>
    </row>
    <row r="120" spans="1:7" ht="12" customHeight="1" x14ac:dyDescent="0.2">
      <c r="A120" s="206" t="s">
        <v>107</v>
      </c>
      <c r="B120" s="389" t="s">
        <v>368</v>
      </c>
      <c r="C120" s="607">
        <f>'8.1 sz. mell(múzeum)'!C120+'8.2 sz. mell(könyvtár)'!C120+'8.3 sz. mell(könyvtári áll.)'!C120+'8.4 sz. mell(védőnő)'!C120+'8.5 sz. mell (háziorv.)'!C120+'8.6 sz. mell (isk.étk)'!C120+'8.7 sz. mell(iskola)'!C120+'8.8 sz. mell(szolidarit)'!C120+'8.9 sz. mell(köztemető)'!C120+'8.10 sz. mell(önk.v.)'!C120+'8.11 sz. mell(közp.költs.)'!C120+'8.12 sz. mell(utak)'!C120+'8.13 sz. mell(közvil)'!C120+'8.14 sz. mell(város és község)'!C120+'8.15 sz. mell(fogorvos)'!C120+'8.16 sz. mell(közművelődés)'!C120+'8.17 sz. mell(szoc.tám)'!C120+'8.18 sz. mell(szünid.étk.)'!C120+'8.... sz. mell'!C120+'8.19 sz. mell(önk.jogalk)'!C120+'8.20 sz. mell(tám.fin)'!C120+'8.21 sz. mell(államadó)'!C120+'8.22 sz. mell(önk.nem sorol)'!C120+'8.23 sz. mell(szabadidő)'!C120+'8.24 sz. mell(Vészhelyzet)'!C120+'8.25 sz. mell(Közterület fennt)'!C120</f>
        <v>0</v>
      </c>
      <c r="D120" s="399">
        <f>'8.1 sz. mell(múzeum)'!D120+'8.2 sz. mell(könyvtár)'!D120+'8.3 sz. mell(könyvtári áll.)'!D120+'8.4 sz. mell(védőnő)'!D120+'8.5 sz. mell (háziorv.)'!D120+'8.6 sz. mell (isk.étk)'!D120+'8.7 sz. mell(iskola)'!D120+'8.8 sz. mell(szolidarit)'!D120+'8.9 sz. mell(köztemető)'!D120+'8.10 sz. mell(önk.v.)'!D120+'8.11 sz. mell(közp.költs.)'!D120+'8.12 sz. mell(utak)'!D120+'8.13 sz. mell(közvil)'!D120+'8.14 sz. mell(város és község)'!D120+'8.15 sz. mell(fogorvos)'!D120+'8.16 sz. mell(közművelődés)'!D120+'8.17 sz. mell(szoc.tám)'!D120+'8.18 sz. mell(szünid.étk.)'!D120+'8.... sz. mell'!D120+'8.19 sz. mell(önk.jogalk)'!D120+'8.20 sz. mell(tám.fin)'!D120+'8.21 sz. mell(államadó)'!D120+'8.22 sz. mell(önk.nem sorol)'!D120+'8.23 sz. mell(szabadidő)'!D120+'8.24 sz. mell(Vészhelyzet)'!D120+'8.25 sz. mell(Közterület fennt)'!D120</f>
        <v>0</v>
      </c>
      <c r="E120" s="591">
        <f>'8.1 sz. mell(múzeum)'!E120+'8.2 sz. mell(könyvtár)'!E120+'8.3 sz. mell(könyvtári áll.)'!E120+'8.4 sz. mell(védőnő)'!E120+'8.5 sz. mell (háziorv.)'!E120+'8.6 sz. mell (isk.étk)'!E120+'8.7 sz. mell(iskola)'!E120+'8.8 sz. mell(szolidarit)'!E120+'8.9 sz. mell(köztemető)'!E120+'8.10 sz. mell(önk.v.)'!E120+'8.11 sz. mell(közp.költs.)'!E120+'8.12 sz. mell(utak)'!E120+'8.13 sz. mell(közvil)'!E120+'8.14 sz. mell(város és község)'!E120+'8.15 sz. mell(fogorvos)'!E120+'8.16 sz. mell(közművelődés)'!E120+'8.17 sz. mell(szoc.tám)'!E120+'8.18 sz. mell(szünid.étk.)'!E120+'8.... sz. mell'!E120+'8.19 sz. mell(önk.jogalk)'!E120+'8.20 sz. mell(tám.fin)'!E120+'8.21 sz. mell(államadó)'!E120+'8.22 sz. mell(önk.nem sorol)'!E120+'8.23 sz. mell(szabadidő)'!E120+'8.24 sz. mell(Vészhelyzet)'!E120+'8.25 sz. mell(Közterület fennt)'!E120</f>
        <v>0</v>
      </c>
      <c r="F120" s="591">
        <f>'8.1 sz. mell(múzeum)'!F120+'8.2 sz. mell(könyvtár)'!F120+'8.3 sz. mell(könyvtári áll.)'!F120+'8.4 sz. mell(védőnő)'!F120+'8.5 sz. mell (háziorv.)'!F120+'8.6 sz. mell (isk.étk)'!F120+'8.7 sz. mell(iskola)'!F120+'8.8 sz. mell(szolidarit)'!F120+'8.9 sz. mell(köztemető)'!F120+'8.10 sz. mell(önk.v.)'!F120+'8.11 sz. mell(közp.költs.)'!F120+'8.12 sz. mell(utak)'!F120+'8.13 sz. mell(közvil)'!F120+'8.14 sz. mell(város és község)'!F120+'8.15 sz. mell(fogorvos)'!F120+'8.16 sz. mell(közművelődés)'!F120+'8.17 sz. mell(szoc.tám)'!F120+'8.18 sz. mell(szünid.étk.)'!F120+'8.... sz. mell'!F120+'8.19 sz. mell(önk.jogalk)'!F120+'8.20 sz. mell(tám.fin)'!F120+'8.21 sz. mell(államadó)'!F120+'8.22 sz. mell(önk.nem sorol)'!F120+'8.23 sz. mell(szabadidő)'!F120+'8.24 sz. mell(Vészhelyzet)'!F120+'8.25 sz. mell(Közterület fennt)'!F120</f>
        <v>0</v>
      </c>
      <c r="G120" s="591">
        <f>'8.1 sz. mell(múzeum)'!G120+'8.2 sz. mell(könyvtár)'!G120+'8.3 sz. mell(könyvtári áll.)'!G120+'8.4 sz. mell(védőnő)'!G120+'8.5 sz. mell (háziorv.)'!G120+'8.6 sz. mell (isk.étk)'!G120+'8.7 sz. mell(iskola)'!G120+'8.8 sz. mell(szolidarit)'!G120+'8.9 sz. mell(köztemető)'!G120+'8.10 sz. mell(önk.v.)'!G120+'8.11 sz. mell(közp.költs.)'!G120+'8.12 sz. mell(utak)'!G120+'8.13 sz. mell(közvil)'!G120+'8.14 sz. mell(város és község)'!G120+'8.15 sz. mell(fogorvos)'!G120+'8.16 sz. mell(közművelődés)'!G120+'8.17 sz. mell(szoc.tám)'!G120+'8.18 sz. mell(szünid.étk.)'!G120+'8.... sz. mell'!G120+'8.19 sz. mell(önk.jogalk)'!G120+'8.20 sz. mell(tám.fin)'!G120+'8.21 sz. mell(államadó)'!G120+'8.22 sz. mell(önk.nem sorol)'!G120+'8.23 sz. mell(szabadidő)'!G120+'8.24 sz. mell(Vészhelyzet)'!G120+'8.25 sz. mell(Közterület fennt)'!G120</f>
        <v>0</v>
      </c>
    </row>
    <row r="121" spans="1:7" ht="12" customHeight="1" x14ac:dyDescent="0.2">
      <c r="A121" s="206" t="s">
        <v>109</v>
      </c>
      <c r="B121" s="418" t="s">
        <v>311</v>
      </c>
      <c r="C121" s="607">
        <f>'8.1 sz. mell(múzeum)'!C121+'8.2 sz. mell(könyvtár)'!C121+'8.3 sz. mell(könyvtári áll.)'!C121+'8.4 sz. mell(védőnő)'!C121+'8.5 sz. mell (háziorv.)'!C121+'8.6 sz. mell (isk.étk)'!C121+'8.7 sz. mell(iskola)'!C121+'8.8 sz. mell(szolidarit)'!C121+'8.9 sz. mell(köztemető)'!C121+'8.10 sz. mell(önk.v.)'!C121+'8.11 sz. mell(közp.költs.)'!C121+'8.12 sz. mell(utak)'!C121+'8.13 sz. mell(közvil)'!C121+'8.14 sz. mell(város és község)'!C121+'8.15 sz. mell(fogorvos)'!C121+'8.16 sz. mell(közművelődés)'!C121+'8.17 sz. mell(szoc.tám)'!C121+'8.18 sz. mell(szünid.étk.)'!C121+'8.... sz. mell'!C121+'8.19 sz. mell(önk.jogalk)'!C121+'8.20 sz. mell(tám.fin)'!C121+'8.21 sz. mell(államadó)'!C121+'8.22 sz. mell(önk.nem sorol)'!C121+'8.23 sz. mell(szabadidő)'!C121+'8.24 sz. mell(Vészhelyzet)'!C121+'8.25 sz. mell(Közterület fennt)'!C121</f>
        <v>0</v>
      </c>
      <c r="D121" s="399">
        <f>'8.1 sz. mell(múzeum)'!D121+'8.2 sz. mell(könyvtár)'!D121+'8.3 sz. mell(könyvtári áll.)'!D121+'8.4 sz. mell(védőnő)'!D121+'8.5 sz. mell (háziorv.)'!D121+'8.6 sz. mell (isk.étk)'!D121+'8.7 sz. mell(iskola)'!D121+'8.8 sz. mell(szolidarit)'!D121+'8.9 sz. mell(köztemető)'!D121+'8.10 sz. mell(önk.v.)'!D121+'8.11 sz. mell(közp.költs.)'!D121+'8.12 sz. mell(utak)'!D121+'8.13 sz. mell(közvil)'!D121+'8.14 sz. mell(város és község)'!D121+'8.15 sz. mell(fogorvos)'!D121+'8.16 sz. mell(közművelődés)'!D121+'8.17 sz. mell(szoc.tám)'!D121+'8.18 sz. mell(szünid.étk.)'!D121+'8.... sz. mell'!D121+'8.19 sz. mell(önk.jogalk)'!D121+'8.20 sz. mell(tám.fin)'!D121+'8.21 sz. mell(államadó)'!D121+'8.22 sz. mell(önk.nem sorol)'!D121+'8.23 sz. mell(szabadidő)'!D121+'8.24 sz. mell(Vészhelyzet)'!D121+'8.25 sz. mell(Közterület fennt)'!D121</f>
        <v>0</v>
      </c>
      <c r="E121" s="591">
        <f>'8.1 sz. mell(múzeum)'!E121+'8.2 sz. mell(könyvtár)'!E121+'8.3 sz. mell(könyvtári áll.)'!E121+'8.4 sz. mell(védőnő)'!E121+'8.5 sz. mell (háziorv.)'!E121+'8.6 sz. mell (isk.étk)'!E121+'8.7 sz. mell(iskola)'!E121+'8.8 sz. mell(szolidarit)'!E121+'8.9 sz. mell(köztemető)'!E121+'8.10 sz. mell(önk.v.)'!E121+'8.11 sz. mell(közp.költs.)'!E121+'8.12 sz. mell(utak)'!E121+'8.13 sz. mell(közvil)'!E121+'8.14 sz. mell(város és község)'!E121+'8.15 sz. mell(fogorvos)'!E121+'8.16 sz. mell(közművelődés)'!E121+'8.17 sz. mell(szoc.tám)'!E121+'8.18 sz. mell(szünid.étk.)'!E121+'8.... sz. mell'!E121+'8.19 sz. mell(önk.jogalk)'!E121+'8.20 sz. mell(tám.fin)'!E121+'8.21 sz. mell(államadó)'!E121+'8.22 sz. mell(önk.nem sorol)'!E121+'8.23 sz. mell(szabadidő)'!E121+'8.24 sz. mell(Vészhelyzet)'!E121+'8.25 sz. mell(Közterület fennt)'!E121</f>
        <v>0</v>
      </c>
      <c r="F121" s="591">
        <f>'8.1 sz. mell(múzeum)'!F121+'8.2 sz. mell(könyvtár)'!F121+'8.3 sz. mell(könyvtári áll.)'!F121+'8.4 sz. mell(védőnő)'!F121+'8.5 sz. mell (háziorv.)'!F121+'8.6 sz. mell (isk.étk)'!F121+'8.7 sz. mell(iskola)'!F121+'8.8 sz. mell(szolidarit)'!F121+'8.9 sz. mell(köztemető)'!F121+'8.10 sz. mell(önk.v.)'!F121+'8.11 sz. mell(közp.költs.)'!F121+'8.12 sz. mell(utak)'!F121+'8.13 sz. mell(közvil)'!F121+'8.14 sz. mell(város és község)'!F121+'8.15 sz. mell(fogorvos)'!F121+'8.16 sz. mell(közművelődés)'!F121+'8.17 sz. mell(szoc.tám)'!F121+'8.18 sz. mell(szünid.étk.)'!F121+'8.... sz. mell'!F121+'8.19 sz. mell(önk.jogalk)'!F121+'8.20 sz. mell(tám.fin)'!F121+'8.21 sz. mell(államadó)'!F121+'8.22 sz. mell(önk.nem sorol)'!F121+'8.23 sz. mell(szabadidő)'!F121+'8.24 sz. mell(Vészhelyzet)'!F121+'8.25 sz. mell(Közterület fennt)'!F121</f>
        <v>0</v>
      </c>
      <c r="G121" s="591">
        <f>'8.1 sz. mell(múzeum)'!G121+'8.2 sz. mell(könyvtár)'!G121+'8.3 sz. mell(könyvtári áll.)'!G121+'8.4 sz. mell(védőnő)'!G121+'8.5 sz. mell (háziorv.)'!G121+'8.6 sz. mell (isk.étk)'!G121+'8.7 sz. mell(iskola)'!G121+'8.8 sz. mell(szolidarit)'!G121+'8.9 sz. mell(köztemető)'!G121+'8.10 sz. mell(önk.v.)'!G121+'8.11 sz. mell(közp.költs.)'!G121+'8.12 sz. mell(utak)'!G121+'8.13 sz. mell(közvil)'!G121+'8.14 sz. mell(város és község)'!G121+'8.15 sz. mell(fogorvos)'!G121+'8.16 sz. mell(közművelődés)'!G121+'8.17 sz. mell(szoc.tám)'!G121+'8.18 sz. mell(szünid.étk.)'!G121+'8.... sz. mell'!G121+'8.19 sz. mell(önk.jogalk)'!G121+'8.20 sz. mell(tám.fin)'!G121+'8.21 sz. mell(államadó)'!G121+'8.22 sz. mell(önk.nem sorol)'!G121+'8.23 sz. mell(szabadidő)'!G121+'8.24 sz. mell(Vészhelyzet)'!G121+'8.25 sz. mell(Közterület fennt)'!G121</f>
        <v>0</v>
      </c>
    </row>
    <row r="122" spans="1:7" ht="12" customHeight="1" x14ac:dyDescent="0.2">
      <c r="A122" s="206" t="s">
        <v>145</v>
      </c>
      <c r="B122" s="415" t="s">
        <v>294</v>
      </c>
      <c r="C122" s="607">
        <f>'8.1 sz. mell(múzeum)'!C122+'8.2 sz. mell(könyvtár)'!C122+'8.3 sz. mell(könyvtári áll.)'!C122+'8.4 sz. mell(védőnő)'!C122+'8.5 sz. mell (háziorv.)'!C122+'8.6 sz. mell (isk.étk)'!C122+'8.7 sz. mell(iskola)'!C122+'8.8 sz. mell(szolidarit)'!C122+'8.9 sz. mell(köztemető)'!C122+'8.10 sz. mell(önk.v.)'!C122+'8.11 sz. mell(közp.költs.)'!C122+'8.12 sz. mell(utak)'!C122+'8.13 sz. mell(közvil)'!C122+'8.14 sz. mell(város és község)'!C122+'8.15 sz. mell(fogorvos)'!C122+'8.16 sz. mell(közművelődés)'!C122+'8.17 sz. mell(szoc.tám)'!C122+'8.18 sz. mell(szünid.étk.)'!C122+'8.... sz. mell'!C122+'8.19 sz. mell(önk.jogalk)'!C122+'8.20 sz. mell(tám.fin)'!C122+'8.21 sz. mell(államadó)'!C122+'8.22 sz. mell(önk.nem sorol)'!C122+'8.23 sz. mell(szabadidő)'!C122+'8.24 sz. mell(Vészhelyzet)'!C122+'8.25 sz. mell(Közterület fennt)'!C122</f>
        <v>0</v>
      </c>
      <c r="D122" s="399">
        <f>'8.1 sz. mell(múzeum)'!D122+'8.2 sz. mell(könyvtár)'!D122+'8.3 sz. mell(könyvtári áll.)'!D122+'8.4 sz. mell(védőnő)'!D122+'8.5 sz. mell (háziorv.)'!D122+'8.6 sz. mell (isk.étk)'!D122+'8.7 sz. mell(iskola)'!D122+'8.8 sz. mell(szolidarit)'!D122+'8.9 sz. mell(köztemető)'!D122+'8.10 sz. mell(önk.v.)'!D122+'8.11 sz. mell(közp.költs.)'!D122+'8.12 sz. mell(utak)'!D122+'8.13 sz. mell(közvil)'!D122+'8.14 sz. mell(város és község)'!D122+'8.15 sz. mell(fogorvos)'!D122+'8.16 sz. mell(közművelődés)'!D122+'8.17 sz. mell(szoc.tám)'!D122+'8.18 sz. mell(szünid.étk.)'!D122+'8.... sz. mell'!D122+'8.19 sz. mell(önk.jogalk)'!D122+'8.20 sz. mell(tám.fin)'!D122+'8.21 sz. mell(államadó)'!D122+'8.22 sz. mell(önk.nem sorol)'!D122+'8.23 sz. mell(szabadidő)'!D122+'8.24 sz. mell(Vészhelyzet)'!D122+'8.25 sz. mell(Közterület fennt)'!D122</f>
        <v>0</v>
      </c>
      <c r="E122" s="591">
        <f>'8.1 sz. mell(múzeum)'!E122+'8.2 sz. mell(könyvtár)'!E122+'8.3 sz. mell(könyvtári áll.)'!E122+'8.4 sz. mell(védőnő)'!E122+'8.5 sz. mell (háziorv.)'!E122+'8.6 sz. mell (isk.étk)'!E122+'8.7 sz. mell(iskola)'!E122+'8.8 sz. mell(szolidarit)'!E122+'8.9 sz. mell(köztemető)'!E122+'8.10 sz. mell(önk.v.)'!E122+'8.11 sz. mell(közp.költs.)'!E122+'8.12 sz. mell(utak)'!E122+'8.13 sz. mell(közvil)'!E122+'8.14 sz. mell(város és község)'!E122+'8.15 sz. mell(fogorvos)'!E122+'8.16 sz. mell(közművelődés)'!E122+'8.17 sz. mell(szoc.tám)'!E122+'8.18 sz. mell(szünid.étk.)'!E122+'8.... sz. mell'!E122+'8.19 sz. mell(önk.jogalk)'!E122+'8.20 sz. mell(tám.fin)'!E122+'8.21 sz. mell(államadó)'!E122+'8.22 sz. mell(önk.nem sorol)'!E122+'8.23 sz. mell(szabadidő)'!E122+'8.24 sz. mell(Vészhelyzet)'!E122+'8.25 sz. mell(Közterület fennt)'!E122</f>
        <v>0</v>
      </c>
      <c r="F122" s="591">
        <f>'8.1 sz. mell(múzeum)'!F122+'8.2 sz. mell(könyvtár)'!F122+'8.3 sz. mell(könyvtári áll.)'!F122+'8.4 sz. mell(védőnő)'!F122+'8.5 sz. mell (háziorv.)'!F122+'8.6 sz. mell (isk.étk)'!F122+'8.7 sz. mell(iskola)'!F122+'8.8 sz. mell(szolidarit)'!F122+'8.9 sz. mell(köztemető)'!F122+'8.10 sz. mell(önk.v.)'!F122+'8.11 sz. mell(közp.költs.)'!F122+'8.12 sz. mell(utak)'!F122+'8.13 sz. mell(közvil)'!F122+'8.14 sz. mell(város és község)'!F122+'8.15 sz. mell(fogorvos)'!F122+'8.16 sz. mell(közművelődés)'!F122+'8.17 sz. mell(szoc.tám)'!F122+'8.18 sz. mell(szünid.étk.)'!F122+'8.... sz. mell'!F122+'8.19 sz. mell(önk.jogalk)'!F122+'8.20 sz. mell(tám.fin)'!F122+'8.21 sz. mell(államadó)'!F122+'8.22 sz. mell(önk.nem sorol)'!F122+'8.23 sz. mell(szabadidő)'!F122+'8.24 sz. mell(Vészhelyzet)'!F122+'8.25 sz. mell(Közterület fennt)'!F122</f>
        <v>0</v>
      </c>
      <c r="G122" s="591">
        <f>'8.1 sz. mell(múzeum)'!G122+'8.2 sz. mell(könyvtár)'!G122+'8.3 sz. mell(könyvtári áll.)'!G122+'8.4 sz. mell(védőnő)'!G122+'8.5 sz. mell (háziorv.)'!G122+'8.6 sz. mell (isk.étk)'!G122+'8.7 sz. mell(iskola)'!G122+'8.8 sz. mell(szolidarit)'!G122+'8.9 sz. mell(köztemető)'!G122+'8.10 sz. mell(önk.v.)'!G122+'8.11 sz. mell(közp.költs.)'!G122+'8.12 sz. mell(utak)'!G122+'8.13 sz. mell(közvil)'!G122+'8.14 sz. mell(város és község)'!G122+'8.15 sz. mell(fogorvos)'!G122+'8.16 sz. mell(közművelődés)'!G122+'8.17 sz. mell(szoc.tám)'!G122+'8.18 sz. mell(szünid.étk.)'!G122+'8.... sz. mell'!G122+'8.19 sz. mell(önk.jogalk)'!G122+'8.20 sz. mell(tám.fin)'!G122+'8.21 sz. mell(államadó)'!G122+'8.22 sz. mell(önk.nem sorol)'!G122+'8.23 sz. mell(szabadidő)'!G122+'8.24 sz. mell(Vészhelyzet)'!G122+'8.25 sz. mell(Közterület fennt)'!G122</f>
        <v>0</v>
      </c>
    </row>
    <row r="123" spans="1:7" ht="12" customHeight="1" x14ac:dyDescent="0.2">
      <c r="A123" s="206" t="s">
        <v>146</v>
      </c>
      <c r="B123" s="415" t="s">
        <v>310</v>
      </c>
      <c r="C123" s="607">
        <f>'8.1 sz. mell(múzeum)'!C123+'8.2 sz. mell(könyvtár)'!C123+'8.3 sz. mell(könyvtári áll.)'!C123+'8.4 sz. mell(védőnő)'!C123+'8.5 sz. mell (háziorv.)'!C123+'8.6 sz. mell (isk.étk)'!C123+'8.7 sz. mell(iskola)'!C123+'8.8 sz. mell(szolidarit)'!C123+'8.9 sz. mell(köztemető)'!C123+'8.10 sz. mell(önk.v.)'!C123+'8.11 sz. mell(közp.költs.)'!C123+'8.12 sz. mell(utak)'!C123+'8.13 sz. mell(közvil)'!C123+'8.14 sz. mell(város és község)'!C123+'8.15 sz. mell(fogorvos)'!C123+'8.16 sz. mell(közművelődés)'!C123+'8.17 sz. mell(szoc.tám)'!C123+'8.18 sz. mell(szünid.étk.)'!C123+'8.... sz. mell'!C123+'8.19 sz. mell(önk.jogalk)'!C123+'8.20 sz. mell(tám.fin)'!C123+'8.21 sz. mell(államadó)'!C123+'8.22 sz. mell(önk.nem sorol)'!C123+'8.23 sz. mell(szabadidő)'!C123+'8.24 sz. mell(Vészhelyzet)'!C123+'8.25 sz. mell(Közterület fennt)'!C123</f>
        <v>0</v>
      </c>
      <c r="D123" s="399">
        <f>'8.1 sz. mell(múzeum)'!D123+'8.2 sz. mell(könyvtár)'!D123+'8.3 sz. mell(könyvtári áll.)'!D123+'8.4 sz. mell(védőnő)'!D123+'8.5 sz. mell (háziorv.)'!D123+'8.6 sz. mell (isk.étk)'!D123+'8.7 sz. mell(iskola)'!D123+'8.8 sz. mell(szolidarit)'!D123+'8.9 sz. mell(köztemető)'!D123+'8.10 sz. mell(önk.v.)'!D123+'8.11 sz. mell(közp.költs.)'!D123+'8.12 sz. mell(utak)'!D123+'8.13 sz. mell(közvil)'!D123+'8.14 sz. mell(város és község)'!D123+'8.15 sz. mell(fogorvos)'!D123+'8.16 sz. mell(közművelődés)'!D123+'8.17 sz. mell(szoc.tám)'!D123+'8.18 sz. mell(szünid.étk.)'!D123+'8.... sz. mell'!D123+'8.19 sz. mell(önk.jogalk)'!D123+'8.20 sz. mell(tám.fin)'!D123+'8.21 sz. mell(államadó)'!D123+'8.22 sz. mell(önk.nem sorol)'!D123+'8.23 sz. mell(szabadidő)'!D123+'8.24 sz. mell(Vészhelyzet)'!D123+'8.25 sz. mell(Közterület fennt)'!D123</f>
        <v>0</v>
      </c>
      <c r="E123" s="591">
        <f>'8.1 sz. mell(múzeum)'!E123+'8.2 sz. mell(könyvtár)'!E123+'8.3 sz. mell(könyvtári áll.)'!E123+'8.4 sz. mell(védőnő)'!E123+'8.5 sz. mell (háziorv.)'!E123+'8.6 sz. mell (isk.étk)'!E123+'8.7 sz. mell(iskola)'!E123+'8.8 sz. mell(szolidarit)'!E123+'8.9 sz. mell(köztemető)'!E123+'8.10 sz. mell(önk.v.)'!E123+'8.11 sz. mell(közp.költs.)'!E123+'8.12 sz. mell(utak)'!E123+'8.13 sz. mell(közvil)'!E123+'8.14 sz. mell(város és község)'!E123+'8.15 sz. mell(fogorvos)'!E123+'8.16 sz. mell(közművelődés)'!E123+'8.17 sz. mell(szoc.tám)'!E123+'8.18 sz. mell(szünid.étk.)'!E123+'8.... sz. mell'!E123+'8.19 sz. mell(önk.jogalk)'!E123+'8.20 sz. mell(tám.fin)'!E123+'8.21 sz. mell(államadó)'!E123+'8.22 sz. mell(önk.nem sorol)'!E123+'8.23 sz. mell(szabadidő)'!E123+'8.24 sz. mell(Vészhelyzet)'!E123+'8.25 sz. mell(Közterület fennt)'!E123</f>
        <v>0</v>
      </c>
      <c r="F123" s="591">
        <f>'8.1 sz. mell(múzeum)'!F123+'8.2 sz. mell(könyvtár)'!F123+'8.3 sz. mell(könyvtári áll.)'!F123+'8.4 sz. mell(védőnő)'!F123+'8.5 sz. mell (háziorv.)'!F123+'8.6 sz. mell (isk.étk)'!F123+'8.7 sz. mell(iskola)'!F123+'8.8 sz. mell(szolidarit)'!F123+'8.9 sz. mell(köztemető)'!F123+'8.10 sz. mell(önk.v.)'!F123+'8.11 sz. mell(közp.költs.)'!F123+'8.12 sz. mell(utak)'!F123+'8.13 sz. mell(közvil)'!F123+'8.14 sz. mell(város és község)'!F123+'8.15 sz. mell(fogorvos)'!F123+'8.16 sz. mell(közművelődés)'!F123+'8.17 sz. mell(szoc.tám)'!F123+'8.18 sz. mell(szünid.étk.)'!F123+'8.... sz. mell'!F123+'8.19 sz. mell(önk.jogalk)'!F123+'8.20 sz. mell(tám.fin)'!F123+'8.21 sz. mell(államadó)'!F123+'8.22 sz. mell(önk.nem sorol)'!F123+'8.23 sz. mell(szabadidő)'!F123+'8.24 sz. mell(Vészhelyzet)'!F123+'8.25 sz. mell(Közterület fennt)'!F123</f>
        <v>0</v>
      </c>
      <c r="G123" s="591">
        <f>'8.1 sz. mell(múzeum)'!G123+'8.2 sz. mell(könyvtár)'!G123+'8.3 sz. mell(könyvtári áll.)'!G123+'8.4 sz. mell(védőnő)'!G123+'8.5 sz. mell (háziorv.)'!G123+'8.6 sz. mell (isk.étk)'!G123+'8.7 sz. mell(iskola)'!G123+'8.8 sz. mell(szolidarit)'!G123+'8.9 sz. mell(köztemető)'!G123+'8.10 sz. mell(önk.v.)'!G123+'8.11 sz. mell(közp.költs.)'!G123+'8.12 sz. mell(utak)'!G123+'8.13 sz. mell(közvil)'!G123+'8.14 sz. mell(város és község)'!G123+'8.15 sz. mell(fogorvos)'!G123+'8.16 sz. mell(közművelődés)'!G123+'8.17 sz. mell(szoc.tám)'!G123+'8.18 sz. mell(szünid.étk.)'!G123+'8.... sz. mell'!G123+'8.19 sz. mell(önk.jogalk)'!G123+'8.20 sz. mell(tám.fin)'!G123+'8.21 sz. mell(államadó)'!G123+'8.22 sz. mell(önk.nem sorol)'!G123+'8.23 sz. mell(szabadidő)'!G123+'8.24 sz. mell(Vészhelyzet)'!G123+'8.25 sz. mell(Közterület fennt)'!G123</f>
        <v>0</v>
      </c>
    </row>
    <row r="124" spans="1:7" ht="12" customHeight="1" x14ac:dyDescent="0.2">
      <c r="A124" s="206" t="s">
        <v>147</v>
      </c>
      <c r="B124" s="415" t="s">
        <v>309</v>
      </c>
      <c r="C124" s="607">
        <f>'8.1 sz. mell(múzeum)'!C124+'8.2 sz. mell(könyvtár)'!C124+'8.3 sz. mell(könyvtári áll.)'!C124+'8.4 sz. mell(védőnő)'!C124+'8.5 sz. mell (háziorv.)'!C124+'8.6 sz. mell (isk.étk)'!C124+'8.7 sz. mell(iskola)'!C124+'8.8 sz. mell(szolidarit)'!C124+'8.9 sz. mell(köztemető)'!C124+'8.10 sz. mell(önk.v.)'!C124+'8.11 sz. mell(közp.költs.)'!C124+'8.12 sz. mell(utak)'!C124+'8.13 sz. mell(közvil)'!C124+'8.14 sz. mell(város és község)'!C124+'8.15 sz. mell(fogorvos)'!C124+'8.16 sz. mell(közművelődés)'!C124+'8.17 sz. mell(szoc.tám)'!C124+'8.18 sz. mell(szünid.étk.)'!C124+'8.... sz. mell'!C124+'8.19 sz. mell(önk.jogalk)'!C124+'8.20 sz. mell(tám.fin)'!C124+'8.21 sz. mell(államadó)'!C124+'8.22 sz. mell(önk.nem sorol)'!C124+'8.23 sz. mell(szabadidő)'!C124+'8.24 sz. mell(Vészhelyzet)'!C124+'8.25 sz. mell(Közterület fennt)'!C124</f>
        <v>0</v>
      </c>
      <c r="D124" s="399">
        <f>'8.1 sz. mell(múzeum)'!D124+'8.2 sz. mell(könyvtár)'!D124+'8.3 sz. mell(könyvtári áll.)'!D124+'8.4 sz. mell(védőnő)'!D124+'8.5 sz. mell (háziorv.)'!D124+'8.6 sz. mell (isk.étk)'!D124+'8.7 sz. mell(iskola)'!D124+'8.8 sz. mell(szolidarit)'!D124+'8.9 sz. mell(köztemető)'!D124+'8.10 sz. mell(önk.v.)'!D124+'8.11 sz. mell(közp.költs.)'!D124+'8.12 sz. mell(utak)'!D124+'8.13 sz. mell(közvil)'!D124+'8.14 sz. mell(város és község)'!D124+'8.15 sz. mell(fogorvos)'!D124+'8.16 sz. mell(közművelődés)'!D124+'8.17 sz. mell(szoc.tám)'!D124+'8.18 sz. mell(szünid.étk.)'!D124+'8.... sz. mell'!D124+'8.19 sz. mell(önk.jogalk)'!D124+'8.20 sz. mell(tám.fin)'!D124+'8.21 sz. mell(államadó)'!D124+'8.22 sz. mell(önk.nem sorol)'!D124+'8.23 sz. mell(szabadidő)'!D124+'8.24 sz. mell(Vészhelyzet)'!D124+'8.25 sz. mell(Közterület fennt)'!D124</f>
        <v>0</v>
      </c>
      <c r="E124" s="591">
        <f>'8.1 sz. mell(múzeum)'!E124+'8.2 sz. mell(könyvtár)'!E124+'8.3 sz. mell(könyvtári áll.)'!E124+'8.4 sz. mell(védőnő)'!E124+'8.5 sz. mell (háziorv.)'!E124+'8.6 sz. mell (isk.étk)'!E124+'8.7 sz. mell(iskola)'!E124+'8.8 sz. mell(szolidarit)'!E124+'8.9 sz. mell(köztemető)'!E124+'8.10 sz. mell(önk.v.)'!E124+'8.11 sz. mell(közp.költs.)'!E124+'8.12 sz. mell(utak)'!E124+'8.13 sz. mell(közvil)'!E124+'8.14 sz. mell(város és község)'!E124+'8.15 sz. mell(fogorvos)'!E124+'8.16 sz. mell(közművelődés)'!E124+'8.17 sz. mell(szoc.tám)'!E124+'8.18 sz. mell(szünid.étk.)'!E124+'8.... sz. mell'!E124+'8.19 sz. mell(önk.jogalk)'!E124+'8.20 sz. mell(tám.fin)'!E124+'8.21 sz. mell(államadó)'!E124+'8.22 sz. mell(önk.nem sorol)'!E124+'8.23 sz. mell(szabadidő)'!E124+'8.24 sz. mell(Vészhelyzet)'!E124+'8.25 sz. mell(Közterület fennt)'!E124</f>
        <v>0</v>
      </c>
      <c r="F124" s="591">
        <f>'8.1 sz. mell(múzeum)'!F124+'8.2 sz. mell(könyvtár)'!F124+'8.3 sz. mell(könyvtári áll.)'!F124+'8.4 sz. mell(védőnő)'!F124+'8.5 sz. mell (háziorv.)'!F124+'8.6 sz. mell (isk.étk)'!F124+'8.7 sz. mell(iskola)'!F124+'8.8 sz. mell(szolidarit)'!F124+'8.9 sz. mell(köztemető)'!F124+'8.10 sz. mell(önk.v.)'!F124+'8.11 sz. mell(közp.költs.)'!F124+'8.12 sz. mell(utak)'!F124+'8.13 sz. mell(közvil)'!F124+'8.14 sz. mell(város és község)'!F124+'8.15 sz. mell(fogorvos)'!F124+'8.16 sz. mell(közművelődés)'!F124+'8.17 sz. mell(szoc.tám)'!F124+'8.18 sz. mell(szünid.étk.)'!F124+'8.... sz. mell'!F124+'8.19 sz. mell(önk.jogalk)'!F124+'8.20 sz. mell(tám.fin)'!F124+'8.21 sz. mell(államadó)'!F124+'8.22 sz. mell(önk.nem sorol)'!F124+'8.23 sz. mell(szabadidő)'!F124+'8.24 sz. mell(Vészhelyzet)'!F124+'8.25 sz. mell(Közterület fennt)'!F124</f>
        <v>0</v>
      </c>
      <c r="G124" s="591">
        <f>'8.1 sz. mell(múzeum)'!G124+'8.2 sz. mell(könyvtár)'!G124+'8.3 sz. mell(könyvtári áll.)'!G124+'8.4 sz. mell(védőnő)'!G124+'8.5 sz. mell (háziorv.)'!G124+'8.6 sz. mell (isk.étk)'!G124+'8.7 sz. mell(iskola)'!G124+'8.8 sz. mell(szolidarit)'!G124+'8.9 sz. mell(köztemető)'!G124+'8.10 sz. mell(önk.v.)'!G124+'8.11 sz. mell(közp.költs.)'!G124+'8.12 sz. mell(utak)'!G124+'8.13 sz. mell(közvil)'!G124+'8.14 sz. mell(város és község)'!G124+'8.15 sz. mell(fogorvos)'!G124+'8.16 sz. mell(közművelődés)'!G124+'8.17 sz. mell(szoc.tám)'!G124+'8.18 sz. mell(szünid.étk.)'!G124+'8.... sz. mell'!G124+'8.19 sz. mell(önk.jogalk)'!G124+'8.20 sz. mell(tám.fin)'!G124+'8.21 sz. mell(államadó)'!G124+'8.22 sz. mell(önk.nem sorol)'!G124+'8.23 sz. mell(szabadidő)'!G124+'8.24 sz. mell(Vészhelyzet)'!G124+'8.25 sz. mell(Közterület fennt)'!G124</f>
        <v>0</v>
      </c>
    </row>
    <row r="125" spans="1:7" ht="12" customHeight="1" x14ac:dyDescent="0.2">
      <c r="A125" s="206" t="s">
        <v>302</v>
      </c>
      <c r="B125" s="415" t="s">
        <v>297</v>
      </c>
      <c r="C125" s="607">
        <f>'8.1 sz. mell(múzeum)'!C125+'8.2 sz. mell(könyvtár)'!C125+'8.3 sz. mell(könyvtári áll.)'!C125+'8.4 sz. mell(védőnő)'!C125+'8.5 sz. mell (háziorv.)'!C125+'8.6 sz. mell (isk.étk)'!C125+'8.7 sz. mell(iskola)'!C125+'8.8 sz. mell(szolidarit)'!C125+'8.9 sz. mell(köztemető)'!C125+'8.10 sz. mell(önk.v.)'!C125+'8.11 sz. mell(közp.költs.)'!C125+'8.12 sz. mell(utak)'!C125+'8.13 sz. mell(közvil)'!C125+'8.14 sz. mell(város és község)'!C125+'8.15 sz. mell(fogorvos)'!C125+'8.16 sz. mell(közművelődés)'!C125+'8.17 sz. mell(szoc.tám)'!C125+'8.18 sz. mell(szünid.étk.)'!C125+'8.... sz. mell'!C125+'8.19 sz. mell(önk.jogalk)'!C125+'8.20 sz. mell(tám.fin)'!C125+'8.21 sz. mell(államadó)'!C125+'8.22 sz. mell(önk.nem sorol)'!C125+'8.23 sz. mell(szabadidő)'!C125+'8.24 sz. mell(Vészhelyzet)'!C125+'8.25 sz. mell(Közterület fennt)'!C125</f>
        <v>0</v>
      </c>
      <c r="D125" s="399">
        <f>'8.1 sz. mell(múzeum)'!D125+'8.2 sz. mell(könyvtár)'!D125+'8.3 sz. mell(könyvtári áll.)'!D125+'8.4 sz. mell(védőnő)'!D125+'8.5 sz. mell (háziorv.)'!D125+'8.6 sz. mell (isk.étk)'!D125+'8.7 sz. mell(iskola)'!D125+'8.8 sz. mell(szolidarit)'!D125+'8.9 sz. mell(köztemető)'!D125+'8.10 sz. mell(önk.v.)'!D125+'8.11 sz. mell(közp.költs.)'!D125+'8.12 sz. mell(utak)'!D125+'8.13 sz. mell(közvil)'!D125+'8.14 sz. mell(város és község)'!D125+'8.15 sz. mell(fogorvos)'!D125+'8.16 sz. mell(közművelődés)'!D125+'8.17 sz. mell(szoc.tám)'!D125+'8.18 sz. mell(szünid.étk.)'!D125+'8.... sz. mell'!D125+'8.19 sz. mell(önk.jogalk)'!D125+'8.20 sz. mell(tám.fin)'!D125+'8.21 sz. mell(államadó)'!D125+'8.22 sz. mell(önk.nem sorol)'!D125+'8.23 sz. mell(szabadidő)'!D125+'8.24 sz. mell(Vészhelyzet)'!D125+'8.25 sz. mell(Közterület fennt)'!D125</f>
        <v>0</v>
      </c>
      <c r="E125" s="591">
        <f>'8.1 sz. mell(múzeum)'!E125+'8.2 sz. mell(könyvtár)'!E125+'8.3 sz. mell(könyvtári áll.)'!E125+'8.4 sz. mell(védőnő)'!E125+'8.5 sz. mell (háziorv.)'!E125+'8.6 sz. mell (isk.étk)'!E125+'8.7 sz. mell(iskola)'!E125+'8.8 sz. mell(szolidarit)'!E125+'8.9 sz. mell(köztemető)'!E125+'8.10 sz. mell(önk.v.)'!E125+'8.11 sz. mell(közp.költs.)'!E125+'8.12 sz. mell(utak)'!E125+'8.13 sz. mell(közvil)'!E125+'8.14 sz. mell(város és község)'!E125+'8.15 sz. mell(fogorvos)'!E125+'8.16 sz. mell(közművelődés)'!E125+'8.17 sz. mell(szoc.tám)'!E125+'8.18 sz. mell(szünid.étk.)'!E125+'8.... sz. mell'!E125+'8.19 sz. mell(önk.jogalk)'!E125+'8.20 sz. mell(tám.fin)'!E125+'8.21 sz. mell(államadó)'!E125+'8.22 sz. mell(önk.nem sorol)'!E125+'8.23 sz. mell(szabadidő)'!E125+'8.24 sz. mell(Vészhelyzet)'!E125+'8.25 sz. mell(Közterület fennt)'!E125</f>
        <v>0</v>
      </c>
      <c r="F125" s="591">
        <f>'8.1 sz. mell(múzeum)'!F125+'8.2 sz. mell(könyvtár)'!F125+'8.3 sz. mell(könyvtári áll.)'!F125+'8.4 sz. mell(védőnő)'!F125+'8.5 sz. mell (háziorv.)'!F125+'8.6 sz. mell (isk.étk)'!F125+'8.7 sz. mell(iskola)'!F125+'8.8 sz. mell(szolidarit)'!F125+'8.9 sz. mell(köztemető)'!F125+'8.10 sz. mell(önk.v.)'!F125+'8.11 sz. mell(közp.költs.)'!F125+'8.12 sz. mell(utak)'!F125+'8.13 sz. mell(közvil)'!F125+'8.14 sz. mell(város és község)'!F125+'8.15 sz. mell(fogorvos)'!F125+'8.16 sz. mell(közművelődés)'!F125+'8.17 sz. mell(szoc.tám)'!F125+'8.18 sz. mell(szünid.étk.)'!F125+'8.... sz. mell'!F125+'8.19 sz. mell(önk.jogalk)'!F125+'8.20 sz. mell(tám.fin)'!F125+'8.21 sz. mell(államadó)'!F125+'8.22 sz. mell(önk.nem sorol)'!F125+'8.23 sz. mell(szabadidő)'!F125+'8.24 sz. mell(Vészhelyzet)'!F125+'8.25 sz. mell(Közterület fennt)'!F125</f>
        <v>0</v>
      </c>
      <c r="G125" s="591">
        <f>'8.1 sz. mell(múzeum)'!G125+'8.2 sz. mell(könyvtár)'!G125+'8.3 sz. mell(könyvtári áll.)'!G125+'8.4 sz. mell(védőnő)'!G125+'8.5 sz. mell (háziorv.)'!G125+'8.6 sz. mell (isk.étk)'!G125+'8.7 sz. mell(iskola)'!G125+'8.8 sz. mell(szolidarit)'!G125+'8.9 sz. mell(köztemető)'!G125+'8.10 sz. mell(önk.v.)'!G125+'8.11 sz. mell(közp.költs.)'!G125+'8.12 sz. mell(utak)'!G125+'8.13 sz. mell(közvil)'!G125+'8.14 sz. mell(város és község)'!G125+'8.15 sz. mell(fogorvos)'!G125+'8.16 sz. mell(közművelődés)'!G125+'8.17 sz. mell(szoc.tám)'!G125+'8.18 sz. mell(szünid.étk.)'!G125+'8.... sz. mell'!G125+'8.19 sz. mell(önk.jogalk)'!G125+'8.20 sz. mell(tám.fin)'!G125+'8.21 sz. mell(államadó)'!G125+'8.22 sz. mell(önk.nem sorol)'!G125+'8.23 sz. mell(szabadidő)'!G125+'8.24 sz. mell(Vészhelyzet)'!G125+'8.25 sz. mell(Közterület fennt)'!G125</f>
        <v>0</v>
      </c>
    </row>
    <row r="126" spans="1:7" ht="12" customHeight="1" x14ac:dyDescent="0.2">
      <c r="A126" s="206" t="s">
        <v>303</v>
      </c>
      <c r="B126" s="415" t="s">
        <v>308</v>
      </c>
      <c r="C126" s="607">
        <f>'8.1 sz. mell(múzeum)'!C126+'8.2 sz. mell(könyvtár)'!C126+'8.3 sz. mell(könyvtári áll.)'!C126+'8.4 sz. mell(védőnő)'!C126+'8.5 sz. mell (háziorv.)'!C126+'8.6 sz. mell (isk.étk)'!C126+'8.7 sz. mell(iskola)'!C126+'8.8 sz. mell(szolidarit)'!C126+'8.9 sz. mell(köztemető)'!C126+'8.10 sz. mell(önk.v.)'!C126+'8.11 sz. mell(közp.költs.)'!C126+'8.12 sz. mell(utak)'!C126+'8.13 sz. mell(közvil)'!C126+'8.14 sz. mell(város és község)'!C126+'8.15 sz. mell(fogorvos)'!C126+'8.16 sz. mell(közművelődés)'!C126+'8.17 sz. mell(szoc.tám)'!C126+'8.18 sz. mell(szünid.étk.)'!C126+'8.... sz. mell'!C126+'8.19 sz. mell(önk.jogalk)'!C126+'8.20 sz. mell(tám.fin)'!C126+'8.21 sz. mell(államadó)'!C126+'8.22 sz. mell(önk.nem sorol)'!C126+'8.23 sz. mell(szabadidő)'!C126+'8.24 sz. mell(Vészhelyzet)'!C126+'8.25 sz. mell(Közterület fennt)'!C126</f>
        <v>0</v>
      </c>
      <c r="D126" s="399">
        <f>'8.1 sz. mell(múzeum)'!D126+'8.2 sz. mell(könyvtár)'!D126+'8.3 sz. mell(könyvtári áll.)'!D126+'8.4 sz. mell(védőnő)'!D126+'8.5 sz. mell (háziorv.)'!D126+'8.6 sz. mell (isk.étk)'!D126+'8.7 sz. mell(iskola)'!D126+'8.8 sz. mell(szolidarit)'!D126+'8.9 sz. mell(köztemető)'!D126+'8.10 sz. mell(önk.v.)'!D126+'8.11 sz. mell(közp.költs.)'!D126+'8.12 sz. mell(utak)'!D126+'8.13 sz. mell(közvil)'!D126+'8.14 sz. mell(város és község)'!D126+'8.15 sz. mell(fogorvos)'!D126+'8.16 sz. mell(közművelődés)'!D126+'8.17 sz. mell(szoc.tám)'!D126+'8.18 sz. mell(szünid.étk.)'!D126+'8.... sz. mell'!D126+'8.19 sz. mell(önk.jogalk)'!D126+'8.20 sz. mell(tám.fin)'!D126+'8.21 sz. mell(államadó)'!D126+'8.22 sz. mell(önk.nem sorol)'!D126+'8.23 sz. mell(szabadidő)'!D126+'8.24 sz. mell(Vészhelyzet)'!D126+'8.25 sz. mell(Közterület fennt)'!D126</f>
        <v>0</v>
      </c>
      <c r="E126" s="591">
        <f>'8.1 sz. mell(múzeum)'!E126+'8.2 sz. mell(könyvtár)'!E126+'8.3 sz. mell(könyvtári áll.)'!E126+'8.4 sz. mell(védőnő)'!E126+'8.5 sz. mell (háziorv.)'!E126+'8.6 sz. mell (isk.étk)'!E126+'8.7 sz. mell(iskola)'!E126+'8.8 sz. mell(szolidarit)'!E126+'8.9 sz. mell(köztemető)'!E126+'8.10 sz. mell(önk.v.)'!E126+'8.11 sz. mell(közp.költs.)'!E126+'8.12 sz. mell(utak)'!E126+'8.13 sz. mell(közvil)'!E126+'8.14 sz. mell(város és község)'!E126+'8.15 sz. mell(fogorvos)'!E126+'8.16 sz. mell(közművelődés)'!E126+'8.17 sz. mell(szoc.tám)'!E126+'8.18 sz. mell(szünid.étk.)'!E126+'8.... sz. mell'!E126+'8.19 sz. mell(önk.jogalk)'!E126+'8.20 sz. mell(tám.fin)'!E126+'8.21 sz. mell(államadó)'!E126+'8.22 sz. mell(önk.nem sorol)'!E126+'8.23 sz. mell(szabadidő)'!E126+'8.24 sz. mell(Vészhelyzet)'!E126+'8.25 sz. mell(Közterület fennt)'!E126</f>
        <v>0</v>
      </c>
      <c r="F126" s="591">
        <f>'8.1 sz. mell(múzeum)'!F126+'8.2 sz. mell(könyvtár)'!F126+'8.3 sz. mell(könyvtári áll.)'!F126+'8.4 sz. mell(védőnő)'!F126+'8.5 sz. mell (háziorv.)'!F126+'8.6 sz. mell (isk.étk)'!F126+'8.7 sz. mell(iskola)'!F126+'8.8 sz. mell(szolidarit)'!F126+'8.9 sz. mell(köztemető)'!F126+'8.10 sz. mell(önk.v.)'!F126+'8.11 sz. mell(közp.költs.)'!F126+'8.12 sz. mell(utak)'!F126+'8.13 sz. mell(közvil)'!F126+'8.14 sz. mell(város és község)'!F126+'8.15 sz. mell(fogorvos)'!F126+'8.16 sz. mell(közművelődés)'!F126+'8.17 sz. mell(szoc.tám)'!F126+'8.18 sz. mell(szünid.étk.)'!F126+'8.... sz. mell'!F126+'8.19 sz. mell(önk.jogalk)'!F126+'8.20 sz. mell(tám.fin)'!F126+'8.21 sz. mell(államadó)'!F126+'8.22 sz. mell(önk.nem sorol)'!F126+'8.23 sz. mell(szabadidő)'!F126+'8.24 sz. mell(Vészhelyzet)'!F126+'8.25 sz. mell(Közterület fennt)'!F126</f>
        <v>0</v>
      </c>
      <c r="G126" s="591">
        <f>'8.1 sz. mell(múzeum)'!G126+'8.2 sz. mell(könyvtár)'!G126+'8.3 sz. mell(könyvtári áll.)'!G126+'8.4 sz. mell(védőnő)'!G126+'8.5 sz. mell (háziorv.)'!G126+'8.6 sz. mell (isk.étk)'!G126+'8.7 sz. mell(iskola)'!G126+'8.8 sz. mell(szolidarit)'!G126+'8.9 sz. mell(köztemető)'!G126+'8.10 sz. mell(önk.v.)'!G126+'8.11 sz. mell(közp.költs.)'!G126+'8.12 sz. mell(utak)'!G126+'8.13 sz. mell(közvil)'!G126+'8.14 sz. mell(város és község)'!G126+'8.15 sz. mell(fogorvos)'!G126+'8.16 sz. mell(közművelődés)'!G126+'8.17 sz. mell(szoc.tám)'!G126+'8.18 sz. mell(szünid.étk.)'!G126+'8.... sz. mell'!G126+'8.19 sz. mell(önk.jogalk)'!G126+'8.20 sz. mell(tám.fin)'!G126+'8.21 sz. mell(államadó)'!G126+'8.22 sz. mell(önk.nem sorol)'!G126+'8.23 sz. mell(szabadidő)'!G126+'8.24 sz. mell(Vészhelyzet)'!G126+'8.25 sz. mell(Közterület fennt)'!G126</f>
        <v>0</v>
      </c>
    </row>
    <row r="127" spans="1:7" ht="12" customHeight="1" thickBot="1" x14ac:dyDescent="0.25">
      <c r="A127" s="215" t="s">
        <v>304</v>
      </c>
      <c r="B127" s="415" t="s">
        <v>307</v>
      </c>
      <c r="C127" s="608">
        <f>'8.1 sz. mell(múzeum)'!C127+'8.2 sz. mell(könyvtár)'!C127+'8.3 sz. mell(könyvtári áll.)'!C127+'8.4 sz. mell(védőnő)'!C127+'8.5 sz. mell (háziorv.)'!C127+'8.6 sz. mell (isk.étk)'!C127+'8.7 sz. mell(iskola)'!C127+'8.8 sz. mell(szolidarit)'!C127+'8.9 sz. mell(köztemető)'!C127+'8.10 sz. mell(önk.v.)'!C127+'8.11 sz. mell(közp.költs.)'!C127+'8.12 sz. mell(utak)'!C127+'8.13 sz. mell(közvil)'!C127+'8.14 sz. mell(város és község)'!C127+'8.15 sz. mell(fogorvos)'!C127+'8.16 sz. mell(közművelődés)'!C127+'8.17 sz. mell(szoc.tám)'!C127+'8.18 sz. mell(szünid.étk.)'!C127+'8.... sz. mell'!C127+'8.19 sz. mell(önk.jogalk)'!C127+'8.20 sz. mell(tám.fin)'!C127+'8.21 sz. mell(államadó)'!C127+'8.22 sz. mell(önk.nem sorol)'!C127+'8.23 sz. mell(szabadidő)'!C127+'8.24 sz. mell(Vészhelyzet)'!C127+'8.25 sz. mell(Közterület fennt)'!C127</f>
        <v>0</v>
      </c>
      <c r="D127" s="407">
        <f>'8.1 sz. mell(múzeum)'!D127+'8.2 sz. mell(könyvtár)'!D127+'8.3 sz. mell(könyvtári áll.)'!D127+'8.4 sz. mell(védőnő)'!D127+'8.5 sz. mell (háziorv.)'!D127+'8.6 sz. mell (isk.étk)'!D127+'8.7 sz. mell(iskola)'!D127+'8.8 sz. mell(szolidarit)'!D127+'8.9 sz. mell(köztemető)'!D127+'8.10 sz. mell(önk.v.)'!D127+'8.11 sz. mell(közp.költs.)'!D127+'8.12 sz. mell(utak)'!D127+'8.13 sz. mell(közvil)'!D127+'8.14 sz. mell(város és község)'!D127+'8.15 sz. mell(fogorvos)'!D127+'8.16 sz. mell(közművelődés)'!D127+'8.17 sz. mell(szoc.tám)'!D127+'8.18 sz. mell(szünid.étk.)'!D127+'8.... sz. mell'!D127+'8.19 sz. mell(önk.jogalk)'!D127+'8.20 sz. mell(tám.fin)'!D127+'8.21 sz. mell(államadó)'!D127+'8.22 sz. mell(önk.nem sorol)'!D127+'8.23 sz. mell(szabadidő)'!D127+'8.24 sz. mell(Vészhelyzet)'!D127+'8.25 sz. mell(Közterület fennt)'!D127</f>
        <v>0</v>
      </c>
      <c r="E127" s="592">
        <f>'8.1 sz. mell(múzeum)'!E127+'8.2 sz. mell(könyvtár)'!E127+'8.3 sz. mell(könyvtári áll.)'!E127+'8.4 sz. mell(védőnő)'!E127+'8.5 sz. mell (háziorv.)'!E127+'8.6 sz. mell (isk.étk)'!E127+'8.7 sz. mell(iskola)'!E127+'8.8 sz. mell(szolidarit)'!E127+'8.9 sz. mell(köztemető)'!E127+'8.10 sz. mell(önk.v.)'!E127+'8.11 sz. mell(közp.költs.)'!E127+'8.12 sz. mell(utak)'!E127+'8.13 sz. mell(közvil)'!E127+'8.14 sz. mell(város és község)'!E127+'8.15 sz. mell(fogorvos)'!E127+'8.16 sz. mell(közművelődés)'!E127+'8.17 sz. mell(szoc.tám)'!E127+'8.18 sz. mell(szünid.étk.)'!E127+'8.... sz. mell'!E127+'8.19 sz. mell(önk.jogalk)'!E127+'8.20 sz. mell(tám.fin)'!E127+'8.21 sz. mell(államadó)'!E127+'8.22 sz. mell(önk.nem sorol)'!E127+'8.23 sz. mell(szabadidő)'!E127+'8.24 sz. mell(Vészhelyzet)'!E127+'8.25 sz. mell(Közterület fennt)'!E127</f>
        <v>0</v>
      </c>
      <c r="F127" s="592">
        <f>'8.1 sz. mell(múzeum)'!F127+'8.2 sz. mell(könyvtár)'!F127+'8.3 sz. mell(könyvtári áll.)'!F127+'8.4 sz. mell(védőnő)'!F127+'8.5 sz. mell (háziorv.)'!F127+'8.6 sz. mell (isk.étk)'!F127+'8.7 sz. mell(iskola)'!F127+'8.8 sz. mell(szolidarit)'!F127+'8.9 sz. mell(köztemető)'!F127+'8.10 sz. mell(önk.v.)'!F127+'8.11 sz. mell(közp.költs.)'!F127+'8.12 sz. mell(utak)'!F127+'8.13 sz. mell(közvil)'!F127+'8.14 sz. mell(város és község)'!F127+'8.15 sz. mell(fogorvos)'!F127+'8.16 sz. mell(közművelődés)'!F127+'8.17 sz. mell(szoc.tám)'!F127+'8.18 sz. mell(szünid.étk.)'!F127+'8.... sz. mell'!F127+'8.19 sz. mell(önk.jogalk)'!F127+'8.20 sz. mell(tám.fin)'!F127+'8.21 sz. mell(államadó)'!F127+'8.22 sz. mell(önk.nem sorol)'!F127+'8.23 sz. mell(szabadidő)'!F127+'8.24 sz. mell(Vészhelyzet)'!F127+'8.25 sz. mell(Közterület fennt)'!F127</f>
        <v>0</v>
      </c>
      <c r="G127" s="592">
        <f>'8.1 sz. mell(múzeum)'!G127+'8.2 sz. mell(könyvtár)'!G127+'8.3 sz. mell(könyvtári áll.)'!G127+'8.4 sz. mell(védőnő)'!G127+'8.5 sz. mell (háziorv.)'!G127+'8.6 sz. mell (isk.étk)'!G127+'8.7 sz. mell(iskola)'!G127+'8.8 sz. mell(szolidarit)'!G127+'8.9 sz. mell(köztemető)'!G127+'8.10 sz. mell(önk.v.)'!G127+'8.11 sz. mell(közp.költs.)'!G127+'8.12 sz. mell(utak)'!G127+'8.13 sz. mell(közvil)'!G127+'8.14 sz. mell(város és község)'!G127+'8.15 sz. mell(fogorvos)'!G127+'8.16 sz. mell(közművelődés)'!G127+'8.17 sz. mell(szoc.tám)'!G127+'8.18 sz. mell(szünid.étk.)'!G127+'8.... sz. mell'!G127+'8.19 sz. mell(önk.jogalk)'!G127+'8.20 sz. mell(tám.fin)'!G127+'8.21 sz. mell(államadó)'!G127+'8.22 sz. mell(önk.nem sorol)'!G127+'8.23 sz. mell(szabadidő)'!G127+'8.24 sz. mell(Vészhelyzet)'!G127+'8.25 sz. mell(Közterület fennt)'!G127</f>
        <v>0</v>
      </c>
    </row>
    <row r="128" spans="1:7" ht="12" customHeight="1" thickBot="1" x14ac:dyDescent="0.25">
      <c r="A128" s="22" t="s">
        <v>15</v>
      </c>
      <c r="B128" s="328" t="s">
        <v>386</v>
      </c>
      <c r="C128" s="540">
        <f>'8.1 sz. mell(múzeum)'!C128+'8.2 sz. mell(könyvtár)'!C128+'8.3 sz. mell(könyvtári áll.)'!C128+'8.4 sz. mell(védőnő)'!C128+'8.5 sz. mell (háziorv.)'!C128+'8.6 sz. mell (isk.étk)'!C128+'8.7 sz. mell(iskola)'!C128+'8.8 sz. mell(szolidarit)'!C128+'8.9 sz. mell(köztemető)'!C128+'8.10 sz. mell(önk.v.)'!C128+'8.11 sz. mell(közp.költs.)'!C128+'8.12 sz. mell(utak)'!C128+'8.13 sz. mell(közvil)'!C128+'8.14 sz. mell(város és község)'!C128+'8.15 sz. mell(fogorvos)'!C128+'8.16 sz. mell(közművelődés)'!C128+'8.17 sz. mell(szoc.tám)'!C128+'8.18 sz. mell(szünid.étk.)'!C128+'8.... sz. mell'!C128+'8.19 sz. mell(önk.jogalk)'!C128+'8.20 sz. mell(tám.fin)'!C128+'8.21 sz. mell(államadó)'!C128+'8.22 sz. mell(önk.nem sorol)'!C128+'8.23 sz. mell(szabadidő)'!C128+'8.24 sz. mell(Vészhelyzet)'!C128+'8.25 sz. mell(Közterület fennt)'!C128</f>
        <v>1500995895</v>
      </c>
      <c r="D128" s="408">
        <f>'8.1 sz. mell(múzeum)'!D128+'8.2 sz. mell(könyvtár)'!D128+'8.3 sz. mell(könyvtári áll.)'!D128+'8.4 sz. mell(védőnő)'!D128+'8.5 sz. mell (háziorv.)'!D128+'8.6 sz. mell (isk.étk)'!D128+'8.7 sz. mell(iskola)'!D128+'8.8 sz. mell(szolidarit)'!D128+'8.9 sz. mell(köztemető)'!D128+'8.10 sz. mell(önk.v.)'!D128+'8.11 sz. mell(közp.költs.)'!D128+'8.12 sz. mell(utak)'!D128+'8.13 sz. mell(közvil)'!D128+'8.14 sz. mell(város és község)'!D128+'8.15 sz. mell(fogorvos)'!D128+'8.16 sz. mell(közművelődés)'!D128+'8.17 sz. mell(szoc.tám)'!D128+'8.18 sz. mell(szünid.étk.)'!D128+'8.... sz. mell'!D128+'8.19 sz. mell(önk.jogalk)'!D128+'8.20 sz. mell(tám.fin)'!D128+'8.21 sz. mell(államadó)'!D128+'8.22 sz. mell(önk.nem sorol)'!D128+'8.23 sz. mell(szabadidő)'!D128+'8.24 sz. mell(Vészhelyzet)'!D128+'8.25 sz. mell(Közterület fennt)'!D128</f>
        <v>1488642512</v>
      </c>
      <c r="E128" s="478">
        <f>'8.1 sz. mell(múzeum)'!E128+'8.2 sz. mell(könyvtár)'!E128+'8.3 sz. mell(könyvtári áll.)'!E128+'8.4 sz. mell(védőnő)'!E128+'8.5 sz. mell (háziorv.)'!E128+'8.6 sz. mell (isk.étk)'!E128+'8.7 sz. mell(iskola)'!E128+'8.8 sz. mell(szolidarit)'!E128+'8.9 sz. mell(köztemető)'!E128+'8.10 sz. mell(önk.v.)'!E128+'8.11 sz. mell(közp.költs.)'!E128+'8.12 sz. mell(utak)'!E128+'8.13 sz. mell(közvil)'!E128+'8.14 sz. mell(város és község)'!E128+'8.15 sz. mell(fogorvos)'!E128+'8.16 sz. mell(közművelődés)'!E128+'8.17 sz. mell(szoc.tám)'!E128+'8.18 sz. mell(szünid.étk.)'!E128+'8.... sz. mell'!E128+'8.19 sz. mell(önk.jogalk)'!E128+'8.20 sz. mell(tám.fin)'!E128+'8.21 sz. mell(államadó)'!E128+'8.22 sz. mell(önk.nem sorol)'!E128+'8.23 sz. mell(szabadidő)'!E128+'8.24 sz. mell(Vészhelyzet)'!E128+'8.25 sz. mell(Közterület fennt)'!E128</f>
        <v>1490691222</v>
      </c>
      <c r="F128" s="478">
        <f>'8.1 sz. mell(múzeum)'!F128+'8.2 sz. mell(könyvtár)'!F128+'8.3 sz. mell(könyvtári áll.)'!F128+'8.4 sz. mell(védőnő)'!F128+'8.5 sz. mell (háziorv.)'!F128+'8.6 sz. mell (isk.étk)'!F128+'8.7 sz. mell(iskola)'!F128+'8.8 sz. mell(szolidarit)'!F128+'8.9 sz. mell(köztemető)'!F128+'8.10 sz. mell(önk.v.)'!F128+'8.11 sz. mell(közp.költs.)'!F128+'8.12 sz. mell(utak)'!F128+'8.13 sz. mell(közvil)'!F128+'8.14 sz. mell(város és község)'!F128+'8.15 sz. mell(fogorvos)'!F128+'8.16 sz. mell(közművelődés)'!F128+'8.17 sz. mell(szoc.tám)'!F128+'8.18 sz. mell(szünid.étk.)'!F128+'8.... sz. mell'!F128+'8.19 sz. mell(önk.jogalk)'!F128+'8.20 sz. mell(tám.fin)'!F128+'8.21 sz. mell(államadó)'!F128+'8.22 sz. mell(önk.nem sorol)'!F128+'8.23 sz. mell(szabadidő)'!F128+'8.24 sz. mell(Vészhelyzet)'!F128+'8.25 sz. mell(Közterület fennt)'!F128</f>
        <v>1632192051</v>
      </c>
      <c r="G128" s="478">
        <f>'8.1 sz. mell(múzeum)'!G128+'8.2 sz. mell(könyvtár)'!G128+'8.3 sz. mell(könyvtári áll.)'!G128+'8.4 sz. mell(védőnő)'!G128+'8.5 sz. mell (háziorv.)'!G128+'8.6 sz. mell (isk.étk)'!G128+'8.7 sz. mell(iskola)'!G128+'8.8 sz. mell(szolidarit)'!G128+'8.9 sz. mell(köztemető)'!G128+'8.10 sz. mell(önk.v.)'!G128+'8.11 sz. mell(közp.költs.)'!G128+'8.12 sz. mell(utak)'!G128+'8.13 sz. mell(közvil)'!G128+'8.14 sz. mell(város és község)'!G128+'8.15 sz. mell(fogorvos)'!G128+'8.16 sz. mell(közművelődés)'!G128+'8.17 sz. mell(szoc.tám)'!G128+'8.18 sz. mell(szünid.étk.)'!G128+'8.... sz. mell'!G128+'8.19 sz. mell(önk.jogalk)'!G128+'8.20 sz. mell(tám.fin)'!G128+'8.21 sz. mell(államadó)'!G128+'8.22 sz. mell(önk.nem sorol)'!G128+'8.23 sz. mell(szabadidő)'!G128+'8.24 sz. mell(Vészhelyzet)'!G128+'8.25 sz. mell(Közterület fennt)'!G128</f>
        <v>721109201</v>
      </c>
    </row>
    <row r="129" spans="1:12" ht="12" customHeight="1" thickBot="1" x14ac:dyDescent="0.25">
      <c r="A129" s="22" t="s">
        <v>16</v>
      </c>
      <c r="B129" s="328" t="s">
        <v>387</v>
      </c>
      <c r="C129" s="537">
        <f>'8.1 sz. mell(múzeum)'!C129+'8.2 sz. mell(könyvtár)'!C129+'8.3 sz. mell(könyvtári áll.)'!C129+'8.4 sz. mell(védőnő)'!C129+'8.5 sz. mell (háziorv.)'!C129+'8.6 sz. mell (isk.étk)'!C129+'8.7 sz. mell(iskola)'!C129+'8.8 sz. mell(szolidarit)'!C129+'8.9 sz. mell(köztemető)'!C129+'8.10 sz. mell(önk.v.)'!C129+'8.11 sz. mell(közp.költs.)'!C129+'8.12 sz. mell(utak)'!C129+'8.13 sz. mell(közvil)'!C129+'8.14 sz. mell(város és község)'!C129+'8.15 sz. mell(fogorvos)'!C129+'8.16 sz. mell(közművelődés)'!C129+'8.17 sz. mell(szoc.tám)'!C129+'8.18 sz. mell(szünid.étk.)'!C129+'8.... sz. mell'!C129+'8.19 sz. mell(önk.jogalk)'!C129+'8.20 sz. mell(tám.fin)'!C129+'8.21 sz. mell(államadó)'!C129+'8.22 sz. mell(önk.nem sorol)'!C129+'8.23 sz. mell(szabadidő)'!C129+'8.24 sz. mell(Vészhelyzet)'!C129+'8.25 sz. mell(Közterület fennt)'!C129</f>
        <v>21245720</v>
      </c>
      <c r="D129" s="325">
        <f>'8.1 sz. mell(múzeum)'!D129+'8.2 sz. mell(könyvtár)'!D129+'8.3 sz. mell(könyvtári áll.)'!D129+'8.4 sz. mell(védőnő)'!D129+'8.5 sz. mell (háziorv.)'!D129+'8.6 sz. mell (isk.étk)'!D129+'8.7 sz. mell(iskola)'!D129+'8.8 sz. mell(szolidarit)'!D129+'8.9 sz. mell(köztemető)'!D129+'8.10 sz. mell(önk.v.)'!D129+'8.11 sz. mell(közp.költs.)'!D129+'8.12 sz. mell(utak)'!D129+'8.13 sz. mell(közvil)'!D129+'8.14 sz. mell(város és község)'!D129+'8.15 sz. mell(fogorvos)'!D129+'8.16 sz. mell(közművelődés)'!D129+'8.17 sz. mell(szoc.tám)'!D129+'8.18 sz. mell(szünid.étk.)'!D129+'8.... sz. mell'!D129+'8.19 sz. mell(önk.jogalk)'!D129+'8.20 sz. mell(tám.fin)'!D129+'8.21 sz. mell(államadó)'!D129+'8.22 sz. mell(önk.nem sorol)'!D129+'8.23 sz. mell(szabadidő)'!D129+'8.24 sz. mell(Vészhelyzet)'!D129+'8.25 sz. mell(Közterület fennt)'!D129</f>
        <v>21245720</v>
      </c>
      <c r="E129" s="243">
        <f>'8.1 sz. mell(múzeum)'!E129+'8.2 sz. mell(könyvtár)'!E129+'8.3 sz. mell(könyvtári áll.)'!E129+'8.4 sz. mell(védőnő)'!E129+'8.5 sz. mell (háziorv.)'!E129+'8.6 sz. mell (isk.étk)'!E129+'8.7 sz. mell(iskola)'!E129+'8.8 sz. mell(szolidarit)'!E129+'8.9 sz. mell(köztemető)'!E129+'8.10 sz. mell(önk.v.)'!E129+'8.11 sz. mell(közp.költs.)'!E129+'8.12 sz. mell(utak)'!E129+'8.13 sz. mell(közvil)'!E129+'8.14 sz. mell(város és község)'!E129+'8.15 sz. mell(fogorvos)'!E129+'8.16 sz. mell(közművelődés)'!E129+'8.17 sz. mell(szoc.tám)'!E129+'8.18 sz. mell(szünid.étk.)'!E129+'8.... sz. mell'!E129+'8.19 sz. mell(önk.jogalk)'!E129+'8.20 sz. mell(tám.fin)'!E129+'8.21 sz. mell(államadó)'!E129+'8.22 sz. mell(önk.nem sorol)'!E129+'8.23 sz. mell(szabadidő)'!E129+'8.24 sz. mell(Vészhelyzet)'!E129+'8.25 sz. mell(Közterület fennt)'!E129</f>
        <v>21245720</v>
      </c>
      <c r="F129" s="243">
        <f>'8.1 sz. mell(múzeum)'!F129+'8.2 sz. mell(könyvtár)'!F129+'8.3 sz. mell(könyvtári áll.)'!F129+'8.4 sz. mell(védőnő)'!F129+'8.5 sz. mell (háziorv.)'!F129+'8.6 sz. mell (isk.étk)'!F129+'8.7 sz. mell(iskola)'!F129+'8.8 sz. mell(szolidarit)'!F129+'8.9 sz. mell(köztemető)'!F129+'8.10 sz. mell(önk.v.)'!F129+'8.11 sz. mell(közp.költs.)'!F129+'8.12 sz. mell(utak)'!F129+'8.13 sz. mell(közvil)'!F129+'8.14 sz. mell(város és község)'!F129+'8.15 sz. mell(fogorvos)'!F129+'8.16 sz. mell(közművelődés)'!F129+'8.17 sz. mell(szoc.tám)'!F129+'8.18 sz. mell(szünid.étk.)'!F129+'8.... sz. mell'!F129+'8.19 sz. mell(önk.jogalk)'!F129+'8.20 sz. mell(tám.fin)'!F129+'8.21 sz. mell(államadó)'!F129+'8.22 sz. mell(önk.nem sorol)'!F129+'8.23 sz. mell(szabadidő)'!F129+'8.24 sz. mell(Vészhelyzet)'!F129+'8.25 sz. mell(Közterület fennt)'!F129</f>
        <v>21245720</v>
      </c>
      <c r="G129" s="243">
        <f>'8.1 sz. mell(múzeum)'!G129+'8.2 sz. mell(könyvtár)'!G129+'8.3 sz. mell(könyvtári áll.)'!G129+'8.4 sz. mell(védőnő)'!G129+'8.5 sz. mell (háziorv.)'!G129+'8.6 sz. mell (isk.étk)'!G129+'8.7 sz. mell(iskola)'!G129+'8.8 sz. mell(szolidarit)'!G129+'8.9 sz. mell(köztemető)'!G129+'8.10 sz. mell(önk.v.)'!G129+'8.11 sz. mell(közp.költs.)'!G129+'8.12 sz. mell(utak)'!G129+'8.13 sz. mell(közvil)'!G129+'8.14 sz. mell(város és község)'!G129+'8.15 sz. mell(fogorvos)'!G129+'8.16 sz. mell(közművelődés)'!G129+'8.17 sz. mell(szoc.tám)'!G129+'8.18 sz. mell(szünid.étk.)'!G129+'8.... sz. mell'!G129+'8.19 sz. mell(önk.jogalk)'!G129+'8.20 sz. mell(tám.fin)'!G129+'8.21 sz. mell(államadó)'!G129+'8.22 sz. mell(önk.nem sorol)'!G129+'8.23 sz. mell(szabadidő)'!G129+'8.24 sz. mell(Vészhelyzet)'!G129+'8.25 sz. mell(Közterület fennt)'!G129</f>
        <v>21245720</v>
      </c>
    </row>
    <row r="130" spans="1:12" s="48" customFormat="1" ht="12" customHeight="1" x14ac:dyDescent="0.2">
      <c r="A130" s="206" t="s">
        <v>206</v>
      </c>
      <c r="B130" s="419" t="s">
        <v>454</v>
      </c>
      <c r="C130" s="606">
        <f>'8.1 sz. mell(múzeum)'!C130+'8.2 sz. mell(könyvtár)'!C130+'8.3 sz. mell(könyvtári áll.)'!C130+'8.4 sz. mell(védőnő)'!C130+'8.5 sz. mell (háziorv.)'!C130+'8.6 sz. mell (isk.étk)'!C130+'8.7 sz. mell(iskola)'!C130+'8.8 sz. mell(szolidarit)'!C130+'8.9 sz. mell(köztemető)'!C130+'8.10 sz. mell(önk.v.)'!C130+'8.11 sz. mell(közp.költs.)'!C130+'8.12 sz. mell(utak)'!C130+'8.13 sz. mell(közvil)'!C130+'8.14 sz. mell(város és község)'!C130+'8.15 sz. mell(fogorvos)'!C130+'8.16 sz. mell(közművelődés)'!C130+'8.17 sz. mell(szoc.tám)'!C130+'8.18 sz. mell(szünid.étk.)'!C130+'8.... sz. mell'!C130+'8.19 sz. mell(önk.jogalk)'!C130+'8.20 sz. mell(tám.fin)'!C130+'8.21 sz. mell(államadó)'!C130+'8.22 sz. mell(önk.nem sorol)'!C130+'8.23 sz. mell(szabadidő)'!C130+'8.24 sz. mell(Vészhelyzet)'!C130+'8.25 sz. mell(Közterület fennt)'!C130</f>
        <v>21245720</v>
      </c>
      <c r="D130" s="405">
        <f>'8.1 sz. mell(múzeum)'!D130+'8.2 sz. mell(könyvtár)'!D130+'8.3 sz. mell(könyvtári áll.)'!D130+'8.4 sz. mell(védőnő)'!D130+'8.5 sz. mell (háziorv.)'!D130+'8.6 sz. mell (isk.étk)'!D130+'8.7 sz. mell(iskola)'!D130+'8.8 sz. mell(szolidarit)'!D130+'8.9 sz. mell(köztemető)'!D130+'8.10 sz. mell(önk.v.)'!D130+'8.11 sz. mell(közp.költs.)'!D130+'8.12 sz. mell(utak)'!D130+'8.13 sz. mell(közvil)'!D130+'8.14 sz. mell(város és község)'!D130+'8.15 sz. mell(fogorvos)'!D130+'8.16 sz. mell(közművelődés)'!D130+'8.17 sz. mell(szoc.tám)'!D130+'8.18 sz. mell(szünid.étk.)'!D130+'8.... sz. mell'!D130+'8.19 sz. mell(önk.jogalk)'!D130+'8.20 sz. mell(tám.fin)'!D130+'8.21 sz. mell(államadó)'!D130+'8.22 sz. mell(önk.nem sorol)'!D130+'8.23 sz. mell(szabadidő)'!D130+'8.24 sz. mell(Vészhelyzet)'!D130+'8.25 sz. mell(Közterület fennt)'!D130</f>
        <v>21245720</v>
      </c>
      <c r="E130" s="590">
        <f>'8.1 sz. mell(múzeum)'!E130+'8.2 sz. mell(könyvtár)'!E130+'8.3 sz. mell(könyvtári áll.)'!E130+'8.4 sz. mell(védőnő)'!E130+'8.5 sz. mell (háziorv.)'!E130+'8.6 sz. mell (isk.étk)'!E130+'8.7 sz. mell(iskola)'!E130+'8.8 sz. mell(szolidarit)'!E130+'8.9 sz. mell(köztemető)'!E130+'8.10 sz. mell(önk.v.)'!E130+'8.11 sz. mell(közp.költs.)'!E130+'8.12 sz. mell(utak)'!E130+'8.13 sz. mell(közvil)'!E130+'8.14 sz. mell(város és község)'!E130+'8.15 sz. mell(fogorvos)'!E130+'8.16 sz. mell(közművelődés)'!E130+'8.17 sz. mell(szoc.tám)'!E130+'8.18 sz. mell(szünid.étk.)'!E130+'8.... sz. mell'!E130+'8.19 sz. mell(önk.jogalk)'!E130+'8.20 sz. mell(tám.fin)'!E130+'8.21 sz. mell(államadó)'!E130+'8.22 sz. mell(önk.nem sorol)'!E130+'8.23 sz. mell(szabadidő)'!E130+'8.24 sz. mell(Vészhelyzet)'!E130+'8.25 sz. mell(Közterület fennt)'!E130</f>
        <v>21245720</v>
      </c>
      <c r="F130" s="590">
        <f>'8.1 sz. mell(múzeum)'!F130+'8.2 sz. mell(könyvtár)'!F130+'8.3 sz. mell(könyvtári áll.)'!F130+'8.4 sz. mell(védőnő)'!F130+'8.5 sz. mell (háziorv.)'!F130+'8.6 sz. mell (isk.étk)'!F130+'8.7 sz. mell(iskola)'!F130+'8.8 sz. mell(szolidarit)'!F130+'8.9 sz. mell(köztemető)'!F130+'8.10 sz. mell(önk.v.)'!F130+'8.11 sz. mell(közp.költs.)'!F130+'8.12 sz. mell(utak)'!F130+'8.13 sz. mell(közvil)'!F130+'8.14 sz. mell(város és község)'!F130+'8.15 sz. mell(fogorvos)'!F130+'8.16 sz. mell(közművelődés)'!F130+'8.17 sz. mell(szoc.tám)'!F130+'8.18 sz. mell(szünid.étk.)'!F130+'8.... sz. mell'!F130+'8.19 sz. mell(önk.jogalk)'!F130+'8.20 sz. mell(tám.fin)'!F130+'8.21 sz. mell(államadó)'!F130+'8.22 sz. mell(önk.nem sorol)'!F130+'8.23 sz. mell(szabadidő)'!F130+'8.24 sz. mell(Vészhelyzet)'!F130+'8.25 sz. mell(Közterület fennt)'!F130</f>
        <v>21245720</v>
      </c>
      <c r="G130" s="590">
        <f>'8.1 sz. mell(múzeum)'!G130+'8.2 sz. mell(könyvtár)'!G130+'8.3 sz. mell(könyvtári áll.)'!G130+'8.4 sz. mell(védőnő)'!G130+'8.5 sz. mell (háziorv.)'!G130+'8.6 sz. mell (isk.étk)'!G130+'8.7 sz. mell(iskola)'!G130+'8.8 sz. mell(szolidarit)'!G130+'8.9 sz. mell(köztemető)'!G130+'8.10 sz. mell(önk.v.)'!G130+'8.11 sz. mell(közp.költs.)'!G130+'8.12 sz. mell(utak)'!G130+'8.13 sz. mell(közvil)'!G130+'8.14 sz. mell(város és község)'!G130+'8.15 sz. mell(fogorvos)'!G130+'8.16 sz. mell(közművelődés)'!G130+'8.17 sz. mell(szoc.tám)'!G130+'8.18 sz. mell(szünid.étk.)'!G130+'8.... sz. mell'!G130+'8.19 sz. mell(önk.jogalk)'!G130+'8.20 sz. mell(tám.fin)'!G130+'8.21 sz. mell(államadó)'!G130+'8.22 sz. mell(önk.nem sorol)'!G130+'8.23 sz. mell(szabadidő)'!G130+'8.24 sz. mell(Vészhelyzet)'!G130+'8.25 sz. mell(Közterület fennt)'!G130</f>
        <v>21245720</v>
      </c>
    </row>
    <row r="131" spans="1:12" ht="12" customHeight="1" x14ac:dyDescent="0.2">
      <c r="A131" s="206" t="s">
        <v>207</v>
      </c>
      <c r="B131" s="419" t="s">
        <v>395</v>
      </c>
      <c r="C131" s="607">
        <f>'8.1 sz. mell(múzeum)'!C131+'8.2 sz. mell(könyvtár)'!C131+'8.3 sz. mell(könyvtári áll.)'!C131+'8.4 sz. mell(védőnő)'!C131+'8.5 sz. mell (háziorv.)'!C131+'8.6 sz. mell (isk.étk)'!C131+'8.7 sz. mell(iskola)'!C131+'8.8 sz. mell(szolidarit)'!C131+'8.9 sz. mell(köztemető)'!C131+'8.10 sz. mell(önk.v.)'!C131+'8.11 sz. mell(közp.költs.)'!C131+'8.12 sz. mell(utak)'!C131+'8.13 sz. mell(közvil)'!C131+'8.14 sz. mell(város és község)'!C131+'8.15 sz. mell(fogorvos)'!C131+'8.16 sz. mell(közművelődés)'!C131+'8.17 sz. mell(szoc.tám)'!C131+'8.18 sz. mell(szünid.étk.)'!C131+'8.... sz. mell'!C131+'8.19 sz. mell(önk.jogalk)'!C131+'8.20 sz. mell(tám.fin)'!C131+'8.21 sz. mell(államadó)'!C131+'8.22 sz. mell(önk.nem sorol)'!C131+'8.23 sz. mell(szabadidő)'!C131+'8.24 sz. mell(Vészhelyzet)'!C131+'8.25 sz. mell(Közterület fennt)'!C131</f>
        <v>0</v>
      </c>
      <c r="D131" s="399">
        <f>'8.1 sz. mell(múzeum)'!D131+'8.2 sz. mell(könyvtár)'!D131+'8.3 sz. mell(könyvtári áll.)'!D131+'8.4 sz. mell(védőnő)'!D131+'8.5 sz. mell (háziorv.)'!D131+'8.6 sz. mell (isk.étk)'!D131+'8.7 sz. mell(iskola)'!D131+'8.8 sz. mell(szolidarit)'!D131+'8.9 sz. mell(köztemető)'!D131+'8.10 sz. mell(önk.v.)'!D131+'8.11 sz. mell(közp.költs.)'!D131+'8.12 sz. mell(utak)'!D131+'8.13 sz. mell(közvil)'!D131+'8.14 sz. mell(város és község)'!D131+'8.15 sz. mell(fogorvos)'!D131+'8.16 sz. mell(közművelődés)'!D131+'8.17 sz. mell(szoc.tám)'!D131+'8.18 sz. mell(szünid.étk.)'!D131+'8.... sz. mell'!D131+'8.19 sz. mell(önk.jogalk)'!D131+'8.20 sz. mell(tám.fin)'!D131+'8.21 sz. mell(államadó)'!D131+'8.22 sz. mell(önk.nem sorol)'!D131+'8.23 sz. mell(szabadidő)'!D131+'8.24 sz. mell(Vészhelyzet)'!D131+'8.25 sz. mell(Közterület fennt)'!D131</f>
        <v>0</v>
      </c>
      <c r="E131" s="591">
        <f>'8.1 sz. mell(múzeum)'!E131+'8.2 sz. mell(könyvtár)'!E131+'8.3 sz. mell(könyvtári áll.)'!E131+'8.4 sz. mell(védőnő)'!E131+'8.5 sz. mell (háziorv.)'!E131+'8.6 sz. mell (isk.étk)'!E131+'8.7 sz. mell(iskola)'!E131+'8.8 sz. mell(szolidarit)'!E131+'8.9 sz. mell(köztemető)'!E131+'8.10 sz. mell(önk.v.)'!E131+'8.11 sz. mell(közp.költs.)'!E131+'8.12 sz. mell(utak)'!E131+'8.13 sz. mell(közvil)'!E131+'8.14 sz. mell(város és község)'!E131+'8.15 sz. mell(fogorvos)'!E131+'8.16 sz. mell(közművelődés)'!E131+'8.17 sz. mell(szoc.tám)'!E131+'8.18 sz. mell(szünid.étk.)'!E131+'8.... sz. mell'!E131+'8.19 sz. mell(önk.jogalk)'!E131+'8.20 sz. mell(tám.fin)'!E131+'8.21 sz. mell(államadó)'!E131+'8.22 sz. mell(önk.nem sorol)'!E131+'8.23 sz. mell(szabadidő)'!E131+'8.24 sz. mell(Vészhelyzet)'!E131+'8.25 sz. mell(Közterület fennt)'!E131</f>
        <v>0</v>
      </c>
      <c r="F131" s="591">
        <f>'8.1 sz. mell(múzeum)'!F131+'8.2 sz. mell(könyvtár)'!F131+'8.3 sz. mell(könyvtári áll.)'!F131+'8.4 sz. mell(védőnő)'!F131+'8.5 sz. mell (háziorv.)'!F131+'8.6 sz. mell (isk.étk)'!F131+'8.7 sz. mell(iskola)'!F131+'8.8 sz. mell(szolidarit)'!F131+'8.9 sz. mell(köztemető)'!F131+'8.10 sz. mell(önk.v.)'!F131+'8.11 sz. mell(közp.költs.)'!F131+'8.12 sz. mell(utak)'!F131+'8.13 sz. mell(közvil)'!F131+'8.14 sz. mell(város és község)'!F131+'8.15 sz. mell(fogorvos)'!F131+'8.16 sz. mell(közművelődés)'!F131+'8.17 sz. mell(szoc.tám)'!F131+'8.18 sz. mell(szünid.étk.)'!F131+'8.... sz. mell'!F131+'8.19 sz. mell(önk.jogalk)'!F131+'8.20 sz. mell(tám.fin)'!F131+'8.21 sz. mell(államadó)'!F131+'8.22 sz. mell(önk.nem sorol)'!F131+'8.23 sz. mell(szabadidő)'!F131+'8.24 sz. mell(Vészhelyzet)'!F131+'8.25 sz. mell(Közterület fennt)'!F131</f>
        <v>0</v>
      </c>
      <c r="G131" s="591">
        <f>'8.1 sz. mell(múzeum)'!G131+'8.2 sz. mell(könyvtár)'!G131+'8.3 sz. mell(könyvtári áll.)'!G131+'8.4 sz. mell(védőnő)'!G131+'8.5 sz. mell (háziorv.)'!G131+'8.6 sz. mell (isk.étk)'!G131+'8.7 sz. mell(iskola)'!G131+'8.8 sz. mell(szolidarit)'!G131+'8.9 sz. mell(köztemető)'!G131+'8.10 sz. mell(önk.v.)'!G131+'8.11 sz. mell(közp.költs.)'!G131+'8.12 sz. mell(utak)'!G131+'8.13 sz. mell(közvil)'!G131+'8.14 sz. mell(város és község)'!G131+'8.15 sz. mell(fogorvos)'!G131+'8.16 sz. mell(közművelődés)'!G131+'8.17 sz. mell(szoc.tám)'!G131+'8.18 sz. mell(szünid.étk.)'!G131+'8.... sz. mell'!G131+'8.19 sz. mell(önk.jogalk)'!G131+'8.20 sz. mell(tám.fin)'!G131+'8.21 sz. mell(államadó)'!G131+'8.22 sz. mell(önk.nem sorol)'!G131+'8.23 sz. mell(szabadidő)'!G131+'8.24 sz. mell(Vészhelyzet)'!G131+'8.25 sz. mell(Közterület fennt)'!G131</f>
        <v>0</v>
      </c>
    </row>
    <row r="132" spans="1:12" ht="12" customHeight="1" thickBot="1" x14ac:dyDescent="0.25">
      <c r="A132" s="215" t="s">
        <v>208</v>
      </c>
      <c r="B132" s="420" t="s">
        <v>453</v>
      </c>
      <c r="C132" s="608">
        <f>'8.1 sz. mell(múzeum)'!C132+'8.2 sz. mell(könyvtár)'!C132+'8.3 sz. mell(könyvtári áll.)'!C132+'8.4 sz. mell(védőnő)'!C132+'8.5 sz. mell (háziorv.)'!C132+'8.6 sz. mell (isk.étk)'!C132+'8.7 sz. mell(iskola)'!C132+'8.8 sz. mell(szolidarit)'!C132+'8.9 sz. mell(köztemető)'!C132+'8.10 sz. mell(önk.v.)'!C132+'8.11 sz. mell(közp.költs.)'!C132+'8.12 sz. mell(utak)'!C132+'8.13 sz. mell(közvil)'!C132+'8.14 sz. mell(város és község)'!C132+'8.15 sz. mell(fogorvos)'!C132+'8.16 sz. mell(közművelődés)'!C132+'8.17 sz. mell(szoc.tám)'!C132+'8.18 sz. mell(szünid.étk.)'!C132+'8.... sz. mell'!C132+'8.19 sz. mell(önk.jogalk)'!C132+'8.20 sz. mell(tám.fin)'!C132+'8.21 sz. mell(államadó)'!C132+'8.22 sz. mell(önk.nem sorol)'!C132+'8.23 sz. mell(szabadidő)'!C132+'8.24 sz. mell(Vészhelyzet)'!C132+'8.25 sz. mell(Közterület fennt)'!C132</f>
        <v>0</v>
      </c>
      <c r="D132" s="407">
        <f>'8.1 sz. mell(múzeum)'!D132+'8.2 sz. mell(könyvtár)'!D132+'8.3 sz. mell(könyvtári áll.)'!D132+'8.4 sz. mell(védőnő)'!D132+'8.5 sz. mell (háziorv.)'!D132+'8.6 sz. mell (isk.étk)'!D132+'8.7 sz. mell(iskola)'!D132+'8.8 sz. mell(szolidarit)'!D132+'8.9 sz. mell(köztemető)'!D132+'8.10 sz. mell(önk.v.)'!D132+'8.11 sz. mell(közp.költs.)'!D132+'8.12 sz. mell(utak)'!D132+'8.13 sz. mell(közvil)'!D132+'8.14 sz. mell(város és község)'!D132+'8.15 sz. mell(fogorvos)'!D132+'8.16 sz. mell(közművelődés)'!D132+'8.17 sz. mell(szoc.tám)'!D132+'8.18 sz. mell(szünid.étk.)'!D132+'8.... sz. mell'!D132+'8.19 sz. mell(önk.jogalk)'!D132+'8.20 sz. mell(tám.fin)'!D132+'8.21 sz. mell(államadó)'!D132+'8.22 sz. mell(önk.nem sorol)'!D132+'8.23 sz. mell(szabadidő)'!D132+'8.24 sz. mell(Vészhelyzet)'!D132+'8.25 sz. mell(Közterület fennt)'!D132</f>
        <v>0</v>
      </c>
      <c r="E132" s="592">
        <f>'8.1 sz. mell(múzeum)'!E132+'8.2 sz. mell(könyvtár)'!E132+'8.3 sz. mell(könyvtári áll.)'!E132+'8.4 sz. mell(védőnő)'!E132+'8.5 sz. mell (háziorv.)'!E132+'8.6 sz. mell (isk.étk)'!E132+'8.7 sz. mell(iskola)'!E132+'8.8 sz. mell(szolidarit)'!E132+'8.9 sz. mell(köztemető)'!E132+'8.10 sz. mell(önk.v.)'!E132+'8.11 sz. mell(közp.költs.)'!E132+'8.12 sz. mell(utak)'!E132+'8.13 sz. mell(közvil)'!E132+'8.14 sz. mell(város és község)'!E132+'8.15 sz. mell(fogorvos)'!E132+'8.16 sz. mell(közművelődés)'!E132+'8.17 sz. mell(szoc.tám)'!E132+'8.18 sz. mell(szünid.étk.)'!E132+'8.... sz. mell'!E132+'8.19 sz. mell(önk.jogalk)'!E132+'8.20 sz. mell(tám.fin)'!E132+'8.21 sz. mell(államadó)'!E132+'8.22 sz. mell(önk.nem sorol)'!E132+'8.23 sz. mell(szabadidő)'!E132+'8.24 sz. mell(Vészhelyzet)'!E132+'8.25 sz. mell(Közterület fennt)'!E132</f>
        <v>0</v>
      </c>
      <c r="F132" s="592">
        <f>'8.1 sz. mell(múzeum)'!F132+'8.2 sz. mell(könyvtár)'!F132+'8.3 sz. mell(könyvtári áll.)'!F132+'8.4 sz. mell(védőnő)'!F132+'8.5 sz. mell (háziorv.)'!F132+'8.6 sz. mell (isk.étk)'!F132+'8.7 sz. mell(iskola)'!F132+'8.8 sz. mell(szolidarit)'!F132+'8.9 sz. mell(köztemető)'!F132+'8.10 sz. mell(önk.v.)'!F132+'8.11 sz. mell(közp.költs.)'!F132+'8.12 sz. mell(utak)'!F132+'8.13 sz. mell(közvil)'!F132+'8.14 sz. mell(város és község)'!F132+'8.15 sz. mell(fogorvos)'!F132+'8.16 sz. mell(közművelődés)'!F132+'8.17 sz. mell(szoc.tám)'!F132+'8.18 sz. mell(szünid.étk.)'!F132+'8.... sz. mell'!F132+'8.19 sz. mell(önk.jogalk)'!F132+'8.20 sz. mell(tám.fin)'!F132+'8.21 sz. mell(államadó)'!F132+'8.22 sz. mell(önk.nem sorol)'!F132+'8.23 sz. mell(szabadidő)'!F132+'8.24 sz. mell(Vészhelyzet)'!F132+'8.25 sz. mell(Közterület fennt)'!F132</f>
        <v>0</v>
      </c>
      <c r="G132" s="592">
        <f>'8.1 sz. mell(múzeum)'!G132+'8.2 sz. mell(könyvtár)'!G132+'8.3 sz. mell(könyvtári áll.)'!G132+'8.4 sz. mell(védőnő)'!G132+'8.5 sz. mell (háziorv.)'!G132+'8.6 sz. mell (isk.étk)'!G132+'8.7 sz. mell(iskola)'!G132+'8.8 sz. mell(szolidarit)'!G132+'8.9 sz. mell(köztemető)'!G132+'8.10 sz. mell(önk.v.)'!G132+'8.11 sz. mell(közp.költs.)'!G132+'8.12 sz. mell(utak)'!G132+'8.13 sz. mell(közvil)'!G132+'8.14 sz. mell(város és község)'!G132+'8.15 sz. mell(fogorvos)'!G132+'8.16 sz. mell(közművelődés)'!G132+'8.17 sz. mell(szoc.tám)'!G132+'8.18 sz. mell(szünid.étk.)'!G132+'8.... sz. mell'!G132+'8.19 sz. mell(önk.jogalk)'!G132+'8.20 sz. mell(tám.fin)'!G132+'8.21 sz. mell(államadó)'!G132+'8.22 sz. mell(önk.nem sorol)'!G132+'8.23 sz. mell(szabadidő)'!G132+'8.24 sz. mell(Vészhelyzet)'!G132+'8.25 sz. mell(Közterület fennt)'!G132</f>
        <v>0</v>
      </c>
    </row>
    <row r="133" spans="1:12" ht="12" customHeight="1" thickBot="1" x14ac:dyDescent="0.25">
      <c r="A133" s="22" t="s">
        <v>17</v>
      </c>
      <c r="B133" s="328" t="s">
        <v>388</v>
      </c>
      <c r="C133" s="609">
        <f>'8.1 sz. mell(múzeum)'!C133+'8.2 sz. mell(könyvtár)'!C133+'8.3 sz. mell(könyvtári áll.)'!C133+'8.4 sz. mell(védőnő)'!C133+'8.5 sz. mell (háziorv.)'!C133+'8.6 sz. mell (isk.étk)'!C133+'8.7 sz. mell(iskola)'!C133+'8.8 sz. mell(szolidarit)'!C133+'8.9 sz. mell(köztemető)'!C133+'8.10 sz. mell(önk.v.)'!C133+'8.11 sz. mell(közp.költs.)'!C133+'8.12 sz. mell(utak)'!C133+'8.13 sz. mell(közvil)'!C133+'8.14 sz. mell(város és község)'!C133+'8.15 sz. mell(fogorvos)'!C133+'8.16 sz. mell(közművelődés)'!C133+'8.17 sz. mell(szoc.tám)'!C133+'8.18 sz. mell(szünid.étk.)'!C133+'8.... sz. mell'!C133+'8.19 sz. mell(önk.jogalk)'!C133+'8.20 sz. mell(tám.fin)'!C133+'8.21 sz. mell(államadó)'!C133+'8.22 sz. mell(önk.nem sorol)'!C133+'8.23 sz. mell(szabadidő)'!C133+'8.24 sz. mell(Vészhelyzet)'!C133+'8.25 sz. mell(Közterület fennt)'!C133</f>
        <v>0</v>
      </c>
      <c r="D133" s="408">
        <f>'8.1 sz. mell(múzeum)'!D133+'8.2 sz. mell(könyvtár)'!D133+'8.3 sz. mell(könyvtári áll.)'!D133+'8.4 sz. mell(védőnő)'!D133+'8.5 sz. mell (háziorv.)'!D133+'8.6 sz. mell (isk.étk)'!D133+'8.7 sz. mell(iskola)'!D133+'8.8 sz. mell(szolidarit)'!D133+'8.9 sz. mell(köztemető)'!D133+'8.10 sz. mell(önk.v.)'!D133+'8.11 sz. mell(közp.költs.)'!D133+'8.12 sz. mell(utak)'!D133+'8.13 sz. mell(közvil)'!D133+'8.14 sz. mell(város és község)'!D133+'8.15 sz. mell(fogorvos)'!D133+'8.16 sz. mell(közművelődés)'!D133+'8.17 sz. mell(szoc.tám)'!D133+'8.18 sz. mell(szünid.étk.)'!D133+'8.... sz. mell'!D133+'8.19 sz. mell(önk.jogalk)'!D133+'8.20 sz. mell(tám.fin)'!D133+'8.21 sz. mell(államadó)'!D133+'8.22 sz. mell(önk.nem sorol)'!D133+'8.23 sz. mell(szabadidő)'!D133+'8.24 sz. mell(Vészhelyzet)'!D133+'8.25 sz. mell(Közterület fennt)'!D133</f>
        <v>0</v>
      </c>
      <c r="E133" s="479">
        <f>'8.1 sz. mell(múzeum)'!E133+'8.2 sz. mell(könyvtár)'!E133+'8.3 sz. mell(könyvtári áll.)'!E133+'8.4 sz. mell(védőnő)'!E133+'8.5 sz. mell (háziorv.)'!E133+'8.6 sz. mell (isk.étk)'!E133+'8.7 sz. mell(iskola)'!E133+'8.8 sz. mell(szolidarit)'!E133+'8.9 sz. mell(köztemető)'!E133+'8.10 sz. mell(önk.v.)'!E133+'8.11 sz. mell(közp.költs.)'!E133+'8.12 sz. mell(utak)'!E133+'8.13 sz. mell(közvil)'!E133+'8.14 sz. mell(város és község)'!E133+'8.15 sz. mell(fogorvos)'!E133+'8.16 sz. mell(közművelődés)'!E133+'8.17 sz. mell(szoc.tám)'!E133+'8.18 sz. mell(szünid.étk.)'!E133+'8.... sz. mell'!E133+'8.19 sz. mell(önk.jogalk)'!E133+'8.20 sz. mell(tám.fin)'!E133+'8.21 sz. mell(államadó)'!E133+'8.22 sz. mell(önk.nem sorol)'!E133+'8.23 sz. mell(szabadidő)'!E133+'8.24 sz. mell(Vészhelyzet)'!E133+'8.25 sz. mell(Közterület fennt)'!E133</f>
        <v>0</v>
      </c>
      <c r="F133" s="479">
        <f>'8.1 sz. mell(múzeum)'!F133+'8.2 sz. mell(könyvtár)'!F133+'8.3 sz. mell(könyvtári áll.)'!F133+'8.4 sz. mell(védőnő)'!F133+'8.5 sz. mell (háziorv.)'!F133+'8.6 sz. mell (isk.étk)'!F133+'8.7 sz. mell(iskola)'!F133+'8.8 sz. mell(szolidarit)'!F133+'8.9 sz. mell(köztemető)'!F133+'8.10 sz. mell(önk.v.)'!F133+'8.11 sz. mell(közp.költs.)'!F133+'8.12 sz. mell(utak)'!F133+'8.13 sz. mell(közvil)'!F133+'8.14 sz. mell(város és község)'!F133+'8.15 sz. mell(fogorvos)'!F133+'8.16 sz. mell(közművelődés)'!F133+'8.17 sz. mell(szoc.tám)'!F133+'8.18 sz. mell(szünid.étk.)'!F133+'8.... sz. mell'!F133+'8.19 sz. mell(önk.jogalk)'!F133+'8.20 sz. mell(tám.fin)'!F133+'8.21 sz. mell(államadó)'!F133+'8.22 sz. mell(önk.nem sorol)'!F133+'8.23 sz. mell(szabadidő)'!F133+'8.24 sz. mell(Vészhelyzet)'!F133+'8.25 sz. mell(Közterület fennt)'!F133</f>
        <v>0</v>
      </c>
      <c r="G133" s="479">
        <f>'8.1 sz. mell(múzeum)'!G133+'8.2 sz. mell(könyvtár)'!G133+'8.3 sz. mell(könyvtári áll.)'!G133+'8.4 sz. mell(védőnő)'!G133+'8.5 sz. mell (háziorv.)'!G133+'8.6 sz. mell (isk.étk)'!G133+'8.7 sz. mell(iskola)'!G133+'8.8 sz. mell(szolidarit)'!G133+'8.9 sz. mell(köztemető)'!G133+'8.10 sz. mell(önk.v.)'!G133+'8.11 sz. mell(közp.költs.)'!G133+'8.12 sz. mell(utak)'!G133+'8.13 sz. mell(közvil)'!G133+'8.14 sz. mell(város és község)'!G133+'8.15 sz. mell(fogorvos)'!G133+'8.16 sz. mell(közművelődés)'!G133+'8.17 sz. mell(szoc.tám)'!G133+'8.18 sz. mell(szünid.étk.)'!G133+'8.... sz. mell'!G133+'8.19 sz. mell(önk.jogalk)'!G133+'8.20 sz. mell(tám.fin)'!G133+'8.21 sz. mell(államadó)'!G133+'8.22 sz. mell(önk.nem sorol)'!G133+'8.23 sz. mell(szabadidő)'!G133+'8.24 sz. mell(Vészhelyzet)'!G133+'8.25 sz. mell(Közterület fennt)'!G133</f>
        <v>0</v>
      </c>
    </row>
    <row r="134" spans="1:12" ht="12" customHeight="1" x14ac:dyDescent="0.2">
      <c r="A134" s="206" t="s">
        <v>81</v>
      </c>
      <c r="B134" s="419" t="s">
        <v>397</v>
      </c>
      <c r="C134" s="606">
        <f>'8.1 sz. mell(múzeum)'!C134+'8.2 sz. mell(könyvtár)'!C134+'8.3 sz. mell(könyvtári áll.)'!C134+'8.4 sz. mell(védőnő)'!C134+'8.5 sz. mell (háziorv.)'!C134+'8.6 sz. mell (isk.étk)'!C134+'8.7 sz. mell(iskola)'!C134+'8.8 sz. mell(szolidarit)'!C134+'8.9 sz. mell(köztemető)'!C134+'8.10 sz. mell(önk.v.)'!C134+'8.11 sz. mell(közp.költs.)'!C134+'8.12 sz. mell(utak)'!C134+'8.13 sz. mell(közvil)'!C134+'8.14 sz. mell(város és község)'!C134+'8.15 sz. mell(fogorvos)'!C134+'8.16 sz. mell(közművelődés)'!C134+'8.17 sz. mell(szoc.tám)'!C134+'8.18 sz. mell(szünid.étk.)'!C134+'8.... sz. mell'!C134+'8.19 sz. mell(önk.jogalk)'!C134+'8.20 sz. mell(tám.fin)'!C134+'8.21 sz. mell(államadó)'!C134+'8.22 sz. mell(önk.nem sorol)'!C134+'8.23 sz. mell(szabadidő)'!C134+'8.24 sz. mell(Vészhelyzet)'!C134+'8.25 sz. mell(Közterület fennt)'!C134</f>
        <v>0</v>
      </c>
      <c r="D134" s="405">
        <f>'8.1 sz. mell(múzeum)'!D134+'8.2 sz. mell(könyvtár)'!D134+'8.3 sz. mell(könyvtári áll.)'!D134+'8.4 sz. mell(védőnő)'!D134+'8.5 sz. mell (háziorv.)'!D134+'8.6 sz. mell (isk.étk)'!D134+'8.7 sz. mell(iskola)'!D134+'8.8 sz. mell(szolidarit)'!D134+'8.9 sz. mell(köztemető)'!D134+'8.10 sz. mell(önk.v.)'!D134+'8.11 sz. mell(közp.költs.)'!D134+'8.12 sz. mell(utak)'!D134+'8.13 sz. mell(közvil)'!D134+'8.14 sz. mell(város és község)'!D134+'8.15 sz. mell(fogorvos)'!D134+'8.16 sz. mell(közművelődés)'!D134+'8.17 sz. mell(szoc.tám)'!D134+'8.18 sz. mell(szünid.étk.)'!D134+'8.... sz. mell'!D134+'8.19 sz. mell(önk.jogalk)'!D134+'8.20 sz. mell(tám.fin)'!D134+'8.21 sz. mell(államadó)'!D134+'8.22 sz. mell(önk.nem sorol)'!D134+'8.23 sz. mell(szabadidő)'!D134+'8.24 sz. mell(Vészhelyzet)'!D134+'8.25 sz. mell(Közterület fennt)'!D134</f>
        <v>0</v>
      </c>
      <c r="E134" s="590">
        <f>'8.1 sz. mell(múzeum)'!E134+'8.2 sz. mell(könyvtár)'!E134+'8.3 sz. mell(könyvtári áll.)'!E134+'8.4 sz. mell(védőnő)'!E134+'8.5 sz. mell (háziorv.)'!E134+'8.6 sz. mell (isk.étk)'!E134+'8.7 sz. mell(iskola)'!E134+'8.8 sz. mell(szolidarit)'!E134+'8.9 sz. mell(köztemető)'!E134+'8.10 sz. mell(önk.v.)'!E134+'8.11 sz. mell(közp.költs.)'!E134+'8.12 sz. mell(utak)'!E134+'8.13 sz. mell(közvil)'!E134+'8.14 sz. mell(város és község)'!E134+'8.15 sz. mell(fogorvos)'!E134+'8.16 sz. mell(közművelődés)'!E134+'8.17 sz. mell(szoc.tám)'!E134+'8.18 sz. mell(szünid.étk.)'!E134+'8.... sz. mell'!E134+'8.19 sz. mell(önk.jogalk)'!E134+'8.20 sz. mell(tám.fin)'!E134+'8.21 sz. mell(államadó)'!E134+'8.22 sz. mell(önk.nem sorol)'!E134+'8.23 sz. mell(szabadidő)'!E134+'8.24 sz. mell(Vészhelyzet)'!E134+'8.25 sz. mell(Közterület fennt)'!E134</f>
        <v>0</v>
      </c>
      <c r="F134" s="590">
        <f>'8.1 sz. mell(múzeum)'!F134+'8.2 sz. mell(könyvtár)'!F134+'8.3 sz. mell(könyvtári áll.)'!F134+'8.4 sz. mell(védőnő)'!F134+'8.5 sz. mell (háziorv.)'!F134+'8.6 sz. mell (isk.étk)'!F134+'8.7 sz. mell(iskola)'!F134+'8.8 sz. mell(szolidarit)'!F134+'8.9 sz. mell(köztemető)'!F134+'8.10 sz. mell(önk.v.)'!F134+'8.11 sz. mell(közp.költs.)'!F134+'8.12 sz. mell(utak)'!F134+'8.13 sz. mell(közvil)'!F134+'8.14 sz. mell(város és község)'!F134+'8.15 sz. mell(fogorvos)'!F134+'8.16 sz. mell(közművelődés)'!F134+'8.17 sz. mell(szoc.tám)'!F134+'8.18 sz. mell(szünid.étk.)'!F134+'8.... sz. mell'!F134+'8.19 sz. mell(önk.jogalk)'!F134+'8.20 sz. mell(tám.fin)'!F134+'8.21 sz. mell(államadó)'!F134+'8.22 sz. mell(önk.nem sorol)'!F134+'8.23 sz. mell(szabadidő)'!F134+'8.24 sz. mell(Vészhelyzet)'!F134+'8.25 sz. mell(Közterület fennt)'!F134</f>
        <v>0</v>
      </c>
      <c r="G134" s="590">
        <f>'8.1 sz. mell(múzeum)'!G134+'8.2 sz. mell(könyvtár)'!G134+'8.3 sz. mell(könyvtári áll.)'!G134+'8.4 sz. mell(védőnő)'!G134+'8.5 sz. mell (háziorv.)'!G134+'8.6 sz. mell (isk.étk)'!G134+'8.7 sz. mell(iskola)'!G134+'8.8 sz. mell(szolidarit)'!G134+'8.9 sz. mell(köztemető)'!G134+'8.10 sz. mell(önk.v.)'!G134+'8.11 sz. mell(közp.költs.)'!G134+'8.12 sz. mell(utak)'!G134+'8.13 sz. mell(közvil)'!G134+'8.14 sz. mell(város és község)'!G134+'8.15 sz. mell(fogorvos)'!G134+'8.16 sz. mell(közművelődés)'!G134+'8.17 sz. mell(szoc.tám)'!G134+'8.18 sz. mell(szünid.étk.)'!G134+'8.... sz. mell'!G134+'8.19 sz. mell(önk.jogalk)'!G134+'8.20 sz. mell(tám.fin)'!G134+'8.21 sz. mell(államadó)'!G134+'8.22 sz. mell(önk.nem sorol)'!G134+'8.23 sz. mell(szabadidő)'!G134+'8.24 sz. mell(Vészhelyzet)'!G134+'8.25 sz. mell(Közterület fennt)'!G134</f>
        <v>0</v>
      </c>
    </row>
    <row r="135" spans="1:12" ht="12" customHeight="1" x14ac:dyDescent="0.2">
      <c r="A135" s="206" t="s">
        <v>82</v>
      </c>
      <c r="B135" s="419" t="s">
        <v>389</v>
      </c>
      <c r="C135" s="607">
        <f>'8.1 sz. mell(múzeum)'!C135+'8.2 sz. mell(könyvtár)'!C135+'8.3 sz. mell(könyvtári áll.)'!C135+'8.4 sz. mell(védőnő)'!C135+'8.5 sz. mell (háziorv.)'!C135+'8.6 sz. mell (isk.étk)'!C135+'8.7 sz. mell(iskola)'!C135+'8.8 sz. mell(szolidarit)'!C135+'8.9 sz. mell(köztemető)'!C135+'8.10 sz. mell(önk.v.)'!C135+'8.11 sz. mell(közp.költs.)'!C135+'8.12 sz. mell(utak)'!C135+'8.13 sz. mell(közvil)'!C135+'8.14 sz. mell(város és község)'!C135+'8.15 sz. mell(fogorvos)'!C135+'8.16 sz. mell(közművelődés)'!C135+'8.17 sz. mell(szoc.tám)'!C135+'8.18 sz. mell(szünid.étk.)'!C135+'8.... sz. mell'!C135+'8.19 sz. mell(önk.jogalk)'!C135+'8.20 sz. mell(tám.fin)'!C135+'8.21 sz. mell(államadó)'!C135+'8.22 sz. mell(önk.nem sorol)'!C135+'8.23 sz. mell(szabadidő)'!C135+'8.24 sz. mell(Vészhelyzet)'!C135+'8.25 sz. mell(Közterület fennt)'!C135</f>
        <v>0</v>
      </c>
      <c r="D135" s="399">
        <f>'8.1 sz. mell(múzeum)'!D135+'8.2 sz. mell(könyvtár)'!D135+'8.3 sz. mell(könyvtári áll.)'!D135+'8.4 sz. mell(védőnő)'!D135+'8.5 sz. mell (háziorv.)'!D135+'8.6 sz. mell (isk.étk)'!D135+'8.7 sz. mell(iskola)'!D135+'8.8 sz. mell(szolidarit)'!D135+'8.9 sz. mell(köztemető)'!D135+'8.10 sz. mell(önk.v.)'!D135+'8.11 sz. mell(közp.költs.)'!D135+'8.12 sz. mell(utak)'!D135+'8.13 sz. mell(közvil)'!D135+'8.14 sz. mell(város és község)'!D135+'8.15 sz. mell(fogorvos)'!D135+'8.16 sz. mell(közművelődés)'!D135+'8.17 sz. mell(szoc.tám)'!D135+'8.18 sz. mell(szünid.étk.)'!D135+'8.... sz. mell'!D135+'8.19 sz. mell(önk.jogalk)'!D135+'8.20 sz. mell(tám.fin)'!D135+'8.21 sz. mell(államadó)'!D135+'8.22 sz. mell(önk.nem sorol)'!D135+'8.23 sz. mell(szabadidő)'!D135+'8.24 sz. mell(Vészhelyzet)'!D135+'8.25 sz. mell(Közterület fennt)'!D135</f>
        <v>0</v>
      </c>
      <c r="E135" s="591">
        <f>'8.1 sz. mell(múzeum)'!E135+'8.2 sz. mell(könyvtár)'!E135+'8.3 sz. mell(könyvtári áll.)'!E135+'8.4 sz. mell(védőnő)'!E135+'8.5 sz. mell (háziorv.)'!E135+'8.6 sz. mell (isk.étk)'!E135+'8.7 sz. mell(iskola)'!E135+'8.8 sz. mell(szolidarit)'!E135+'8.9 sz. mell(köztemető)'!E135+'8.10 sz. mell(önk.v.)'!E135+'8.11 sz. mell(közp.költs.)'!E135+'8.12 sz. mell(utak)'!E135+'8.13 sz. mell(közvil)'!E135+'8.14 sz. mell(város és község)'!E135+'8.15 sz. mell(fogorvos)'!E135+'8.16 sz. mell(közművelődés)'!E135+'8.17 sz. mell(szoc.tám)'!E135+'8.18 sz. mell(szünid.étk.)'!E135+'8.... sz. mell'!E135+'8.19 sz. mell(önk.jogalk)'!E135+'8.20 sz. mell(tám.fin)'!E135+'8.21 sz. mell(államadó)'!E135+'8.22 sz. mell(önk.nem sorol)'!E135+'8.23 sz. mell(szabadidő)'!E135+'8.24 sz. mell(Vészhelyzet)'!E135+'8.25 sz. mell(Közterület fennt)'!E135</f>
        <v>0</v>
      </c>
      <c r="F135" s="591">
        <f>'8.1 sz. mell(múzeum)'!F135+'8.2 sz. mell(könyvtár)'!F135+'8.3 sz. mell(könyvtári áll.)'!F135+'8.4 sz. mell(védőnő)'!F135+'8.5 sz. mell (háziorv.)'!F135+'8.6 sz. mell (isk.étk)'!F135+'8.7 sz. mell(iskola)'!F135+'8.8 sz. mell(szolidarit)'!F135+'8.9 sz. mell(köztemető)'!F135+'8.10 sz. mell(önk.v.)'!F135+'8.11 sz. mell(közp.költs.)'!F135+'8.12 sz. mell(utak)'!F135+'8.13 sz. mell(közvil)'!F135+'8.14 sz. mell(város és község)'!F135+'8.15 sz. mell(fogorvos)'!F135+'8.16 sz. mell(közművelődés)'!F135+'8.17 sz. mell(szoc.tám)'!F135+'8.18 sz. mell(szünid.étk.)'!F135+'8.... sz. mell'!F135+'8.19 sz. mell(önk.jogalk)'!F135+'8.20 sz. mell(tám.fin)'!F135+'8.21 sz. mell(államadó)'!F135+'8.22 sz. mell(önk.nem sorol)'!F135+'8.23 sz. mell(szabadidő)'!F135+'8.24 sz. mell(Vészhelyzet)'!F135+'8.25 sz. mell(Közterület fennt)'!F135</f>
        <v>0</v>
      </c>
      <c r="G135" s="591">
        <f>'8.1 sz. mell(múzeum)'!G135+'8.2 sz. mell(könyvtár)'!G135+'8.3 sz. mell(könyvtári áll.)'!G135+'8.4 sz. mell(védőnő)'!G135+'8.5 sz. mell (háziorv.)'!G135+'8.6 sz. mell (isk.étk)'!G135+'8.7 sz. mell(iskola)'!G135+'8.8 sz. mell(szolidarit)'!G135+'8.9 sz. mell(köztemető)'!G135+'8.10 sz. mell(önk.v.)'!G135+'8.11 sz. mell(közp.költs.)'!G135+'8.12 sz. mell(utak)'!G135+'8.13 sz. mell(közvil)'!G135+'8.14 sz. mell(város és község)'!G135+'8.15 sz. mell(fogorvos)'!G135+'8.16 sz. mell(közművelődés)'!G135+'8.17 sz. mell(szoc.tám)'!G135+'8.18 sz. mell(szünid.étk.)'!G135+'8.... sz. mell'!G135+'8.19 sz. mell(önk.jogalk)'!G135+'8.20 sz. mell(tám.fin)'!G135+'8.21 sz. mell(államadó)'!G135+'8.22 sz. mell(önk.nem sorol)'!G135+'8.23 sz. mell(szabadidő)'!G135+'8.24 sz. mell(Vészhelyzet)'!G135+'8.25 sz. mell(Közterület fennt)'!G135</f>
        <v>0</v>
      </c>
    </row>
    <row r="136" spans="1:12" ht="12" customHeight="1" x14ac:dyDescent="0.2">
      <c r="A136" s="206" t="s">
        <v>83</v>
      </c>
      <c r="B136" s="419" t="s">
        <v>390</v>
      </c>
      <c r="C136" s="607">
        <f>'8.1 sz. mell(múzeum)'!C136+'8.2 sz. mell(könyvtár)'!C136+'8.3 sz. mell(könyvtári áll.)'!C136+'8.4 sz. mell(védőnő)'!C136+'8.5 sz. mell (háziorv.)'!C136+'8.6 sz. mell (isk.étk)'!C136+'8.7 sz. mell(iskola)'!C136+'8.8 sz. mell(szolidarit)'!C136+'8.9 sz. mell(köztemető)'!C136+'8.10 sz. mell(önk.v.)'!C136+'8.11 sz. mell(közp.költs.)'!C136+'8.12 sz. mell(utak)'!C136+'8.13 sz. mell(közvil)'!C136+'8.14 sz. mell(város és község)'!C136+'8.15 sz. mell(fogorvos)'!C136+'8.16 sz. mell(közművelődés)'!C136+'8.17 sz. mell(szoc.tám)'!C136+'8.18 sz. mell(szünid.étk.)'!C136+'8.... sz. mell'!C136+'8.19 sz. mell(önk.jogalk)'!C136+'8.20 sz. mell(tám.fin)'!C136+'8.21 sz. mell(államadó)'!C136+'8.22 sz. mell(önk.nem sorol)'!C136+'8.23 sz. mell(szabadidő)'!C136+'8.24 sz. mell(Vészhelyzet)'!C136+'8.25 sz. mell(Közterület fennt)'!C136</f>
        <v>0</v>
      </c>
      <c r="D136" s="399">
        <f>'8.1 sz. mell(múzeum)'!D136+'8.2 sz. mell(könyvtár)'!D136+'8.3 sz. mell(könyvtári áll.)'!D136+'8.4 sz. mell(védőnő)'!D136+'8.5 sz. mell (háziorv.)'!D136+'8.6 sz. mell (isk.étk)'!D136+'8.7 sz. mell(iskola)'!D136+'8.8 sz. mell(szolidarit)'!D136+'8.9 sz. mell(köztemető)'!D136+'8.10 sz. mell(önk.v.)'!D136+'8.11 sz. mell(közp.költs.)'!D136+'8.12 sz. mell(utak)'!D136+'8.13 sz. mell(közvil)'!D136+'8.14 sz. mell(város és község)'!D136+'8.15 sz. mell(fogorvos)'!D136+'8.16 sz. mell(közművelődés)'!D136+'8.17 sz. mell(szoc.tám)'!D136+'8.18 sz. mell(szünid.étk.)'!D136+'8.... sz. mell'!D136+'8.19 sz. mell(önk.jogalk)'!D136+'8.20 sz. mell(tám.fin)'!D136+'8.21 sz. mell(államadó)'!D136+'8.22 sz. mell(önk.nem sorol)'!D136+'8.23 sz. mell(szabadidő)'!D136+'8.24 sz. mell(Vészhelyzet)'!D136+'8.25 sz. mell(Közterület fennt)'!D136</f>
        <v>0</v>
      </c>
      <c r="E136" s="591">
        <f>'8.1 sz. mell(múzeum)'!E136+'8.2 sz. mell(könyvtár)'!E136+'8.3 sz. mell(könyvtári áll.)'!E136+'8.4 sz. mell(védőnő)'!E136+'8.5 sz. mell (háziorv.)'!E136+'8.6 sz. mell (isk.étk)'!E136+'8.7 sz. mell(iskola)'!E136+'8.8 sz. mell(szolidarit)'!E136+'8.9 sz. mell(köztemető)'!E136+'8.10 sz. mell(önk.v.)'!E136+'8.11 sz. mell(közp.költs.)'!E136+'8.12 sz. mell(utak)'!E136+'8.13 sz. mell(közvil)'!E136+'8.14 sz. mell(város és község)'!E136+'8.15 sz. mell(fogorvos)'!E136+'8.16 sz. mell(közművelődés)'!E136+'8.17 sz. mell(szoc.tám)'!E136+'8.18 sz. mell(szünid.étk.)'!E136+'8.... sz. mell'!E136+'8.19 sz. mell(önk.jogalk)'!E136+'8.20 sz. mell(tám.fin)'!E136+'8.21 sz. mell(államadó)'!E136+'8.22 sz. mell(önk.nem sorol)'!E136+'8.23 sz. mell(szabadidő)'!E136+'8.24 sz. mell(Vészhelyzet)'!E136+'8.25 sz. mell(Közterület fennt)'!E136</f>
        <v>0</v>
      </c>
      <c r="F136" s="591">
        <f>'8.1 sz. mell(múzeum)'!F136+'8.2 sz. mell(könyvtár)'!F136+'8.3 sz. mell(könyvtári áll.)'!F136+'8.4 sz. mell(védőnő)'!F136+'8.5 sz. mell (háziorv.)'!F136+'8.6 sz. mell (isk.étk)'!F136+'8.7 sz. mell(iskola)'!F136+'8.8 sz. mell(szolidarit)'!F136+'8.9 sz. mell(köztemető)'!F136+'8.10 sz. mell(önk.v.)'!F136+'8.11 sz. mell(közp.költs.)'!F136+'8.12 sz. mell(utak)'!F136+'8.13 sz. mell(közvil)'!F136+'8.14 sz. mell(város és község)'!F136+'8.15 sz. mell(fogorvos)'!F136+'8.16 sz. mell(közművelődés)'!F136+'8.17 sz. mell(szoc.tám)'!F136+'8.18 sz. mell(szünid.étk.)'!F136+'8.... sz. mell'!F136+'8.19 sz. mell(önk.jogalk)'!F136+'8.20 sz. mell(tám.fin)'!F136+'8.21 sz. mell(államadó)'!F136+'8.22 sz. mell(önk.nem sorol)'!F136+'8.23 sz. mell(szabadidő)'!F136+'8.24 sz. mell(Vészhelyzet)'!F136+'8.25 sz. mell(Közterület fennt)'!F136</f>
        <v>0</v>
      </c>
      <c r="G136" s="591">
        <f>'8.1 sz. mell(múzeum)'!G136+'8.2 sz. mell(könyvtár)'!G136+'8.3 sz. mell(könyvtári áll.)'!G136+'8.4 sz. mell(védőnő)'!G136+'8.5 sz. mell (háziorv.)'!G136+'8.6 sz. mell (isk.étk)'!G136+'8.7 sz. mell(iskola)'!G136+'8.8 sz. mell(szolidarit)'!G136+'8.9 sz. mell(köztemető)'!G136+'8.10 sz. mell(önk.v.)'!G136+'8.11 sz. mell(közp.költs.)'!G136+'8.12 sz. mell(utak)'!G136+'8.13 sz. mell(közvil)'!G136+'8.14 sz. mell(város és község)'!G136+'8.15 sz. mell(fogorvos)'!G136+'8.16 sz. mell(közművelődés)'!G136+'8.17 sz. mell(szoc.tám)'!G136+'8.18 sz. mell(szünid.étk.)'!G136+'8.... sz. mell'!G136+'8.19 sz. mell(önk.jogalk)'!G136+'8.20 sz. mell(tám.fin)'!G136+'8.21 sz. mell(államadó)'!G136+'8.22 sz. mell(önk.nem sorol)'!G136+'8.23 sz. mell(szabadidő)'!G136+'8.24 sz. mell(Vészhelyzet)'!G136+'8.25 sz. mell(Közterület fennt)'!G136</f>
        <v>0</v>
      </c>
    </row>
    <row r="137" spans="1:12" ht="12" customHeight="1" x14ac:dyDescent="0.2">
      <c r="A137" s="206" t="s">
        <v>132</v>
      </c>
      <c r="B137" s="419" t="s">
        <v>452</v>
      </c>
      <c r="C137" s="607">
        <f>'8.1 sz. mell(múzeum)'!C137+'8.2 sz. mell(könyvtár)'!C137+'8.3 sz. mell(könyvtári áll.)'!C137+'8.4 sz. mell(védőnő)'!C137+'8.5 sz. mell (háziorv.)'!C137+'8.6 sz. mell (isk.étk)'!C137+'8.7 sz. mell(iskola)'!C137+'8.8 sz. mell(szolidarit)'!C137+'8.9 sz. mell(köztemető)'!C137+'8.10 sz. mell(önk.v.)'!C137+'8.11 sz. mell(közp.költs.)'!C137+'8.12 sz. mell(utak)'!C137+'8.13 sz. mell(közvil)'!C137+'8.14 sz. mell(város és község)'!C137+'8.15 sz. mell(fogorvos)'!C137+'8.16 sz. mell(közművelődés)'!C137+'8.17 sz. mell(szoc.tám)'!C137+'8.18 sz. mell(szünid.étk.)'!C137+'8.... sz. mell'!C137+'8.19 sz. mell(önk.jogalk)'!C137+'8.20 sz. mell(tám.fin)'!C137+'8.21 sz. mell(államadó)'!C137+'8.22 sz. mell(önk.nem sorol)'!C137+'8.23 sz. mell(szabadidő)'!C137+'8.24 sz. mell(Vészhelyzet)'!C137+'8.25 sz. mell(Közterület fennt)'!C137</f>
        <v>0</v>
      </c>
      <c r="D137" s="399">
        <f>'8.1 sz. mell(múzeum)'!D137+'8.2 sz. mell(könyvtár)'!D137+'8.3 sz. mell(könyvtári áll.)'!D137+'8.4 sz. mell(védőnő)'!D137+'8.5 sz. mell (háziorv.)'!D137+'8.6 sz. mell (isk.étk)'!D137+'8.7 sz. mell(iskola)'!D137+'8.8 sz. mell(szolidarit)'!D137+'8.9 sz. mell(köztemető)'!D137+'8.10 sz. mell(önk.v.)'!D137+'8.11 sz. mell(közp.költs.)'!D137+'8.12 sz. mell(utak)'!D137+'8.13 sz. mell(közvil)'!D137+'8.14 sz. mell(város és község)'!D137+'8.15 sz. mell(fogorvos)'!D137+'8.16 sz. mell(közművelődés)'!D137+'8.17 sz. mell(szoc.tám)'!D137+'8.18 sz. mell(szünid.étk.)'!D137+'8.... sz. mell'!D137+'8.19 sz. mell(önk.jogalk)'!D137+'8.20 sz. mell(tám.fin)'!D137+'8.21 sz. mell(államadó)'!D137+'8.22 sz. mell(önk.nem sorol)'!D137+'8.23 sz. mell(szabadidő)'!D137+'8.24 sz. mell(Vészhelyzet)'!D137+'8.25 sz. mell(Közterület fennt)'!D137</f>
        <v>0</v>
      </c>
      <c r="E137" s="591">
        <f>'8.1 sz. mell(múzeum)'!E137+'8.2 sz. mell(könyvtár)'!E137+'8.3 sz. mell(könyvtári áll.)'!E137+'8.4 sz. mell(védőnő)'!E137+'8.5 sz. mell (háziorv.)'!E137+'8.6 sz. mell (isk.étk)'!E137+'8.7 sz. mell(iskola)'!E137+'8.8 sz. mell(szolidarit)'!E137+'8.9 sz. mell(köztemető)'!E137+'8.10 sz. mell(önk.v.)'!E137+'8.11 sz. mell(közp.költs.)'!E137+'8.12 sz. mell(utak)'!E137+'8.13 sz. mell(közvil)'!E137+'8.14 sz. mell(város és község)'!E137+'8.15 sz. mell(fogorvos)'!E137+'8.16 sz. mell(közművelődés)'!E137+'8.17 sz. mell(szoc.tám)'!E137+'8.18 sz. mell(szünid.étk.)'!E137+'8.... sz. mell'!E137+'8.19 sz. mell(önk.jogalk)'!E137+'8.20 sz. mell(tám.fin)'!E137+'8.21 sz. mell(államadó)'!E137+'8.22 sz. mell(önk.nem sorol)'!E137+'8.23 sz. mell(szabadidő)'!E137+'8.24 sz. mell(Vészhelyzet)'!E137+'8.25 sz. mell(Közterület fennt)'!E137</f>
        <v>0</v>
      </c>
      <c r="F137" s="591">
        <f>'8.1 sz. mell(múzeum)'!F137+'8.2 sz. mell(könyvtár)'!F137+'8.3 sz. mell(könyvtári áll.)'!F137+'8.4 sz. mell(védőnő)'!F137+'8.5 sz. mell (háziorv.)'!F137+'8.6 sz. mell (isk.étk)'!F137+'8.7 sz. mell(iskola)'!F137+'8.8 sz. mell(szolidarit)'!F137+'8.9 sz. mell(köztemető)'!F137+'8.10 sz. mell(önk.v.)'!F137+'8.11 sz. mell(közp.költs.)'!F137+'8.12 sz. mell(utak)'!F137+'8.13 sz. mell(közvil)'!F137+'8.14 sz. mell(város és község)'!F137+'8.15 sz. mell(fogorvos)'!F137+'8.16 sz. mell(közművelődés)'!F137+'8.17 sz. mell(szoc.tám)'!F137+'8.18 sz. mell(szünid.étk.)'!F137+'8.... sz. mell'!F137+'8.19 sz. mell(önk.jogalk)'!F137+'8.20 sz. mell(tám.fin)'!F137+'8.21 sz. mell(államadó)'!F137+'8.22 sz. mell(önk.nem sorol)'!F137+'8.23 sz. mell(szabadidő)'!F137+'8.24 sz. mell(Vészhelyzet)'!F137+'8.25 sz. mell(Közterület fennt)'!F137</f>
        <v>0</v>
      </c>
      <c r="G137" s="591">
        <f>'8.1 sz. mell(múzeum)'!G137+'8.2 sz. mell(könyvtár)'!G137+'8.3 sz. mell(könyvtári áll.)'!G137+'8.4 sz. mell(védőnő)'!G137+'8.5 sz. mell (háziorv.)'!G137+'8.6 sz. mell (isk.étk)'!G137+'8.7 sz. mell(iskola)'!G137+'8.8 sz. mell(szolidarit)'!G137+'8.9 sz. mell(köztemető)'!G137+'8.10 sz. mell(önk.v.)'!G137+'8.11 sz. mell(közp.költs.)'!G137+'8.12 sz. mell(utak)'!G137+'8.13 sz. mell(közvil)'!G137+'8.14 sz. mell(város és község)'!G137+'8.15 sz. mell(fogorvos)'!G137+'8.16 sz. mell(közművelődés)'!G137+'8.17 sz. mell(szoc.tám)'!G137+'8.18 sz. mell(szünid.étk.)'!G137+'8.... sz. mell'!G137+'8.19 sz. mell(önk.jogalk)'!G137+'8.20 sz. mell(tám.fin)'!G137+'8.21 sz. mell(államadó)'!G137+'8.22 sz. mell(önk.nem sorol)'!G137+'8.23 sz. mell(szabadidő)'!G137+'8.24 sz. mell(Vészhelyzet)'!G137+'8.25 sz. mell(Közterület fennt)'!G137</f>
        <v>0</v>
      </c>
    </row>
    <row r="138" spans="1:12" ht="12" customHeight="1" x14ac:dyDescent="0.2">
      <c r="A138" s="206" t="s">
        <v>133</v>
      </c>
      <c r="B138" s="411" t="s">
        <v>392</v>
      </c>
      <c r="C138" s="607">
        <f>'8.1 sz. mell(múzeum)'!C138+'8.2 sz. mell(könyvtár)'!C138+'8.3 sz. mell(könyvtári áll.)'!C138+'8.4 sz. mell(védőnő)'!C138+'8.5 sz. mell (háziorv.)'!C138+'8.6 sz. mell (isk.étk)'!C138+'8.7 sz. mell(iskola)'!C138+'8.8 sz. mell(szolidarit)'!C138+'8.9 sz. mell(köztemető)'!C138+'8.10 sz. mell(önk.v.)'!C138+'8.11 sz. mell(közp.költs.)'!C138+'8.12 sz. mell(utak)'!C138+'8.13 sz. mell(közvil)'!C138+'8.14 sz. mell(város és község)'!C138+'8.15 sz. mell(fogorvos)'!C138+'8.16 sz. mell(közművelődés)'!C138+'8.17 sz. mell(szoc.tám)'!C138+'8.18 sz. mell(szünid.étk.)'!C138+'8.... sz. mell'!C138+'8.19 sz. mell(önk.jogalk)'!C138+'8.20 sz. mell(tám.fin)'!C138+'8.21 sz. mell(államadó)'!C138+'8.22 sz. mell(önk.nem sorol)'!C138+'8.23 sz. mell(szabadidő)'!C138+'8.24 sz. mell(Vészhelyzet)'!C138+'8.25 sz. mell(Közterület fennt)'!C138</f>
        <v>0</v>
      </c>
      <c r="D138" s="399">
        <f>'8.1 sz. mell(múzeum)'!D138+'8.2 sz. mell(könyvtár)'!D138+'8.3 sz. mell(könyvtári áll.)'!D138+'8.4 sz. mell(védőnő)'!D138+'8.5 sz. mell (háziorv.)'!D138+'8.6 sz. mell (isk.étk)'!D138+'8.7 sz. mell(iskola)'!D138+'8.8 sz. mell(szolidarit)'!D138+'8.9 sz. mell(köztemető)'!D138+'8.10 sz. mell(önk.v.)'!D138+'8.11 sz. mell(közp.költs.)'!D138+'8.12 sz. mell(utak)'!D138+'8.13 sz. mell(közvil)'!D138+'8.14 sz. mell(város és község)'!D138+'8.15 sz. mell(fogorvos)'!D138+'8.16 sz. mell(közművelődés)'!D138+'8.17 sz. mell(szoc.tám)'!D138+'8.18 sz. mell(szünid.étk.)'!D138+'8.... sz. mell'!D138+'8.19 sz. mell(önk.jogalk)'!D138+'8.20 sz. mell(tám.fin)'!D138+'8.21 sz. mell(államadó)'!D138+'8.22 sz. mell(önk.nem sorol)'!D138+'8.23 sz. mell(szabadidő)'!D138+'8.24 sz. mell(Vészhelyzet)'!D138+'8.25 sz. mell(Közterület fennt)'!D138</f>
        <v>0</v>
      </c>
      <c r="E138" s="591">
        <f>'8.1 sz. mell(múzeum)'!E138+'8.2 sz. mell(könyvtár)'!E138+'8.3 sz. mell(könyvtári áll.)'!E138+'8.4 sz. mell(védőnő)'!E138+'8.5 sz. mell (háziorv.)'!E138+'8.6 sz. mell (isk.étk)'!E138+'8.7 sz. mell(iskola)'!E138+'8.8 sz. mell(szolidarit)'!E138+'8.9 sz. mell(köztemető)'!E138+'8.10 sz. mell(önk.v.)'!E138+'8.11 sz. mell(közp.költs.)'!E138+'8.12 sz. mell(utak)'!E138+'8.13 sz. mell(közvil)'!E138+'8.14 sz. mell(város és község)'!E138+'8.15 sz. mell(fogorvos)'!E138+'8.16 sz. mell(közművelődés)'!E138+'8.17 sz. mell(szoc.tám)'!E138+'8.18 sz. mell(szünid.étk.)'!E138+'8.... sz. mell'!E138+'8.19 sz. mell(önk.jogalk)'!E138+'8.20 sz. mell(tám.fin)'!E138+'8.21 sz. mell(államadó)'!E138+'8.22 sz. mell(önk.nem sorol)'!E138+'8.23 sz. mell(szabadidő)'!E138+'8.24 sz. mell(Vészhelyzet)'!E138+'8.25 sz. mell(Közterület fennt)'!E138</f>
        <v>0</v>
      </c>
      <c r="F138" s="591">
        <f>'8.1 sz. mell(múzeum)'!F138+'8.2 sz. mell(könyvtár)'!F138+'8.3 sz. mell(könyvtári áll.)'!F138+'8.4 sz. mell(védőnő)'!F138+'8.5 sz. mell (háziorv.)'!F138+'8.6 sz. mell (isk.étk)'!F138+'8.7 sz. mell(iskola)'!F138+'8.8 sz. mell(szolidarit)'!F138+'8.9 sz. mell(köztemető)'!F138+'8.10 sz. mell(önk.v.)'!F138+'8.11 sz. mell(közp.költs.)'!F138+'8.12 sz. mell(utak)'!F138+'8.13 sz. mell(közvil)'!F138+'8.14 sz. mell(város és község)'!F138+'8.15 sz. mell(fogorvos)'!F138+'8.16 sz. mell(közművelődés)'!F138+'8.17 sz. mell(szoc.tám)'!F138+'8.18 sz. mell(szünid.étk.)'!F138+'8.... sz. mell'!F138+'8.19 sz. mell(önk.jogalk)'!F138+'8.20 sz. mell(tám.fin)'!F138+'8.21 sz. mell(államadó)'!F138+'8.22 sz. mell(önk.nem sorol)'!F138+'8.23 sz. mell(szabadidő)'!F138+'8.24 sz. mell(Vészhelyzet)'!F138+'8.25 sz. mell(Közterület fennt)'!F138</f>
        <v>0</v>
      </c>
      <c r="G138" s="591">
        <f>'8.1 sz. mell(múzeum)'!G138+'8.2 sz. mell(könyvtár)'!G138+'8.3 sz. mell(könyvtári áll.)'!G138+'8.4 sz. mell(védőnő)'!G138+'8.5 sz. mell (háziorv.)'!G138+'8.6 sz. mell (isk.étk)'!G138+'8.7 sz. mell(iskola)'!G138+'8.8 sz. mell(szolidarit)'!G138+'8.9 sz. mell(köztemető)'!G138+'8.10 sz. mell(önk.v.)'!G138+'8.11 sz. mell(közp.költs.)'!G138+'8.12 sz. mell(utak)'!G138+'8.13 sz. mell(közvil)'!G138+'8.14 sz. mell(város és község)'!G138+'8.15 sz. mell(fogorvos)'!G138+'8.16 sz. mell(közművelődés)'!G138+'8.17 sz. mell(szoc.tám)'!G138+'8.18 sz. mell(szünid.étk.)'!G138+'8.... sz. mell'!G138+'8.19 sz. mell(önk.jogalk)'!G138+'8.20 sz. mell(tám.fin)'!G138+'8.21 sz. mell(államadó)'!G138+'8.22 sz. mell(önk.nem sorol)'!G138+'8.23 sz. mell(szabadidő)'!G138+'8.24 sz. mell(Vészhelyzet)'!G138+'8.25 sz. mell(Közterület fennt)'!G138</f>
        <v>0</v>
      </c>
    </row>
    <row r="139" spans="1:12" s="48" customFormat="1" ht="12" customHeight="1" thickBot="1" x14ac:dyDescent="0.25">
      <c r="A139" s="215" t="s">
        <v>134</v>
      </c>
      <c r="B139" s="420" t="s">
        <v>393</v>
      </c>
      <c r="C139" s="608">
        <f>'8.1 sz. mell(múzeum)'!C139+'8.2 sz. mell(könyvtár)'!C139+'8.3 sz. mell(könyvtári áll.)'!C139+'8.4 sz. mell(védőnő)'!C139+'8.5 sz. mell (háziorv.)'!C139+'8.6 sz. mell (isk.étk)'!C139+'8.7 sz. mell(iskola)'!C139+'8.8 sz. mell(szolidarit)'!C139+'8.9 sz. mell(köztemető)'!C139+'8.10 sz. mell(önk.v.)'!C139+'8.11 sz. mell(közp.költs.)'!C139+'8.12 sz. mell(utak)'!C139+'8.13 sz. mell(közvil)'!C139+'8.14 sz. mell(város és község)'!C139+'8.15 sz. mell(fogorvos)'!C139+'8.16 sz. mell(közművelődés)'!C139+'8.17 sz. mell(szoc.tám)'!C139+'8.18 sz. mell(szünid.étk.)'!C139+'8.... sz. mell'!C139+'8.19 sz. mell(önk.jogalk)'!C139+'8.20 sz. mell(tám.fin)'!C139+'8.21 sz. mell(államadó)'!C139+'8.22 sz. mell(önk.nem sorol)'!C139+'8.23 sz. mell(szabadidő)'!C139+'8.24 sz. mell(Vészhelyzet)'!C139+'8.25 sz. mell(Közterület fennt)'!C139</f>
        <v>0</v>
      </c>
      <c r="D139" s="407">
        <f>'8.1 sz. mell(múzeum)'!D139+'8.2 sz. mell(könyvtár)'!D139+'8.3 sz. mell(könyvtári áll.)'!D139+'8.4 sz. mell(védőnő)'!D139+'8.5 sz. mell (háziorv.)'!D139+'8.6 sz. mell (isk.étk)'!D139+'8.7 sz. mell(iskola)'!D139+'8.8 sz. mell(szolidarit)'!D139+'8.9 sz. mell(köztemető)'!D139+'8.10 sz. mell(önk.v.)'!D139+'8.11 sz. mell(közp.költs.)'!D139+'8.12 sz. mell(utak)'!D139+'8.13 sz. mell(közvil)'!D139+'8.14 sz. mell(város és község)'!D139+'8.15 sz. mell(fogorvos)'!D139+'8.16 sz. mell(közművelődés)'!D139+'8.17 sz. mell(szoc.tám)'!D139+'8.18 sz. mell(szünid.étk.)'!D139+'8.... sz. mell'!D139+'8.19 sz. mell(önk.jogalk)'!D139+'8.20 sz. mell(tám.fin)'!D139+'8.21 sz. mell(államadó)'!D139+'8.22 sz. mell(önk.nem sorol)'!D139+'8.23 sz. mell(szabadidő)'!D139+'8.24 sz. mell(Vészhelyzet)'!D139+'8.25 sz. mell(Közterület fennt)'!D139</f>
        <v>0</v>
      </c>
      <c r="E139" s="592">
        <f>'8.1 sz. mell(múzeum)'!E139+'8.2 sz. mell(könyvtár)'!E139+'8.3 sz. mell(könyvtári áll.)'!E139+'8.4 sz. mell(védőnő)'!E139+'8.5 sz. mell (háziorv.)'!E139+'8.6 sz. mell (isk.étk)'!E139+'8.7 sz. mell(iskola)'!E139+'8.8 sz. mell(szolidarit)'!E139+'8.9 sz. mell(köztemető)'!E139+'8.10 sz. mell(önk.v.)'!E139+'8.11 sz. mell(közp.költs.)'!E139+'8.12 sz. mell(utak)'!E139+'8.13 sz. mell(közvil)'!E139+'8.14 sz. mell(város és község)'!E139+'8.15 sz. mell(fogorvos)'!E139+'8.16 sz. mell(közművelődés)'!E139+'8.17 sz. mell(szoc.tám)'!E139+'8.18 sz. mell(szünid.étk.)'!E139+'8.... sz. mell'!E139+'8.19 sz. mell(önk.jogalk)'!E139+'8.20 sz. mell(tám.fin)'!E139+'8.21 sz. mell(államadó)'!E139+'8.22 sz. mell(önk.nem sorol)'!E139+'8.23 sz. mell(szabadidő)'!E139+'8.24 sz. mell(Vészhelyzet)'!E139+'8.25 sz. mell(Közterület fennt)'!E139</f>
        <v>0</v>
      </c>
      <c r="F139" s="592">
        <f>'8.1 sz. mell(múzeum)'!F139+'8.2 sz. mell(könyvtár)'!F139+'8.3 sz. mell(könyvtári áll.)'!F139+'8.4 sz. mell(védőnő)'!F139+'8.5 sz. mell (háziorv.)'!F139+'8.6 sz. mell (isk.étk)'!F139+'8.7 sz. mell(iskola)'!F139+'8.8 sz. mell(szolidarit)'!F139+'8.9 sz. mell(köztemető)'!F139+'8.10 sz. mell(önk.v.)'!F139+'8.11 sz. mell(közp.költs.)'!F139+'8.12 sz. mell(utak)'!F139+'8.13 sz. mell(közvil)'!F139+'8.14 sz. mell(város és község)'!F139+'8.15 sz. mell(fogorvos)'!F139+'8.16 sz. mell(közművelődés)'!F139+'8.17 sz. mell(szoc.tám)'!F139+'8.18 sz. mell(szünid.étk.)'!F139+'8.... sz. mell'!F139+'8.19 sz. mell(önk.jogalk)'!F139+'8.20 sz. mell(tám.fin)'!F139+'8.21 sz. mell(államadó)'!F139+'8.22 sz. mell(önk.nem sorol)'!F139+'8.23 sz. mell(szabadidő)'!F139+'8.24 sz. mell(Vészhelyzet)'!F139+'8.25 sz. mell(Közterület fennt)'!F139</f>
        <v>0</v>
      </c>
      <c r="G139" s="592">
        <f>'8.1 sz. mell(múzeum)'!G139+'8.2 sz. mell(könyvtár)'!G139+'8.3 sz. mell(könyvtári áll.)'!G139+'8.4 sz. mell(védőnő)'!G139+'8.5 sz. mell (háziorv.)'!G139+'8.6 sz. mell (isk.étk)'!G139+'8.7 sz. mell(iskola)'!G139+'8.8 sz. mell(szolidarit)'!G139+'8.9 sz. mell(köztemető)'!G139+'8.10 sz. mell(önk.v.)'!G139+'8.11 sz. mell(közp.költs.)'!G139+'8.12 sz. mell(utak)'!G139+'8.13 sz. mell(közvil)'!G139+'8.14 sz. mell(város és község)'!G139+'8.15 sz. mell(fogorvos)'!G139+'8.16 sz. mell(közművelődés)'!G139+'8.17 sz. mell(szoc.tám)'!G139+'8.18 sz. mell(szünid.étk.)'!G139+'8.... sz. mell'!G139+'8.19 sz. mell(önk.jogalk)'!G139+'8.20 sz. mell(tám.fin)'!G139+'8.21 sz. mell(államadó)'!G139+'8.22 sz. mell(önk.nem sorol)'!G139+'8.23 sz. mell(szabadidő)'!G139+'8.24 sz. mell(Vészhelyzet)'!G139+'8.25 sz. mell(Közterület fennt)'!G139</f>
        <v>0</v>
      </c>
    </row>
    <row r="140" spans="1:12" ht="12" customHeight="1" thickBot="1" x14ac:dyDescent="0.25">
      <c r="A140" s="22" t="s">
        <v>18</v>
      </c>
      <c r="B140" s="328" t="s">
        <v>477</v>
      </c>
      <c r="C140" s="609">
        <f>'8.1 sz. mell(múzeum)'!C140+'8.2 sz. mell(könyvtár)'!C140+'8.3 sz. mell(könyvtári áll.)'!C140+'8.4 sz. mell(védőnő)'!C140+'8.5 sz. mell (háziorv.)'!C140+'8.6 sz. mell (isk.étk)'!C140+'8.7 sz. mell(iskola)'!C140+'8.8 sz. mell(szolidarit)'!C140+'8.9 sz. mell(köztemető)'!C140+'8.10 sz. mell(önk.v.)'!C140+'8.11 sz. mell(közp.költs.)'!C140+'8.12 sz. mell(utak)'!C140+'8.13 sz. mell(közvil)'!C140+'8.14 sz. mell(város és község)'!C140+'8.15 sz. mell(fogorvos)'!C140+'8.16 sz. mell(közművelődés)'!C140+'8.17 sz. mell(szoc.tám)'!C140+'8.18 sz. mell(szünid.étk.)'!C140+'8.... sz. mell'!C140+'8.19 sz. mell(önk.jogalk)'!C140+'8.20 sz. mell(tám.fin)'!C140+'8.21 sz. mell(államadó)'!C140+'8.22 sz. mell(önk.nem sorol)'!C140+'8.23 sz. mell(szabadidő)'!C140+'8.24 sz. mell(Vészhelyzet)'!C140+'8.25 sz. mell(Közterület fennt)'!C140</f>
        <v>510239012</v>
      </c>
      <c r="D140" s="406">
        <f>'8.1 sz. mell(múzeum)'!D140+'8.2 sz. mell(könyvtár)'!D140+'8.3 sz. mell(könyvtári áll.)'!D140+'8.4 sz. mell(védőnő)'!D140+'8.5 sz. mell (háziorv.)'!D140+'8.6 sz. mell (isk.étk)'!D140+'8.7 sz. mell(iskola)'!D140+'8.8 sz. mell(szolidarit)'!D140+'8.9 sz. mell(köztemető)'!D140+'8.10 sz. mell(önk.v.)'!D140+'8.11 sz. mell(közp.költs.)'!D140+'8.12 sz. mell(utak)'!D140+'8.13 sz. mell(közvil)'!D140+'8.14 sz. mell(város és község)'!D140+'8.15 sz. mell(fogorvos)'!D140+'8.16 sz. mell(közművelődés)'!D140+'8.17 sz. mell(szoc.tám)'!D140+'8.18 sz. mell(szünid.étk.)'!D140+'8.... sz. mell'!D140+'8.19 sz. mell(önk.jogalk)'!D140+'8.20 sz. mell(tám.fin)'!D140+'8.21 sz. mell(államadó)'!D140+'8.22 sz. mell(önk.nem sorol)'!D140+'8.23 sz. mell(szabadidő)'!D140+'8.24 sz. mell(Vészhelyzet)'!D140+'8.25 sz. mell(Közterület fennt)'!D140</f>
        <v>524187697</v>
      </c>
      <c r="E140" s="479">
        <f>'8.1 sz. mell(múzeum)'!E140+'8.2 sz. mell(könyvtár)'!E140+'8.3 sz. mell(könyvtári áll.)'!E140+'8.4 sz. mell(védőnő)'!E140+'8.5 sz. mell (háziorv.)'!E140+'8.6 sz. mell (isk.étk)'!E140+'8.7 sz. mell(iskola)'!E140+'8.8 sz. mell(szolidarit)'!E140+'8.9 sz. mell(köztemető)'!E140+'8.10 sz. mell(önk.v.)'!E140+'8.11 sz. mell(közp.költs.)'!E140+'8.12 sz. mell(utak)'!E140+'8.13 sz. mell(közvil)'!E140+'8.14 sz. mell(város és község)'!E140+'8.15 sz. mell(fogorvos)'!E140+'8.16 sz. mell(közművelődés)'!E140+'8.17 sz. mell(szoc.tám)'!E140+'8.18 sz. mell(szünid.étk.)'!E140+'8.... sz. mell'!E140+'8.19 sz. mell(önk.jogalk)'!E140+'8.20 sz. mell(tám.fin)'!E140+'8.21 sz. mell(államadó)'!E140+'8.22 sz. mell(önk.nem sorol)'!E140+'8.23 sz. mell(szabadidő)'!E140+'8.24 sz. mell(Vészhelyzet)'!E140+'8.25 sz. mell(Közterület fennt)'!E140</f>
        <v>532241808</v>
      </c>
      <c r="F140" s="479">
        <f>'8.1 sz. mell(múzeum)'!F140+'8.2 sz. mell(könyvtár)'!F140+'8.3 sz. mell(könyvtári áll.)'!F140+'8.4 sz. mell(védőnő)'!F140+'8.5 sz. mell (háziorv.)'!F140+'8.6 sz. mell (isk.étk)'!F140+'8.7 sz. mell(iskola)'!F140+'8.8 sz. mell(szolidarit)'!F140+'8.9 sz. mell(köztemető)'!F140+'8.10 sz. mell(önk.v.)'!F140+'8.11 sz. mell(közp.költs.)'!F140+'8.12 sz. mell(utak)'!F140+'8.13 sz. mell(közvil)'!F140+'8.14 sz. mell(város és község)'!F140+'8.15 sz. mell(fogorvos)'!F140+'8.16 sz. mell(közművelődés)'!F140+'8.17 sz. mell(szoc.tám)'!F140+'8.18 sz. mell(szünid.étk.)'!F140+'8.... sz. mell'!F140+'8.19 sz. mell(önk.jogalk)'!F140+'8.20 sz. mell(tám.fin)'!F140+'8.21 sz. mell(államadó)'!F140+'8.22 sz. mell(önk.nem sorol)'!F140+'8.23 sz. mell(szabadidő)'!F140+'8.24 sz. mell(Vészhelyzet)'!F140+'8.25 sz. mell(Közterület fennt)'!F140</f>
        <v>694612918</v>
      </c>
      <c r="G140" s="479">
        <f>'8.1 sz. mell(múzeum)'!G140+'8.2 sz. mell(könyvtár)'!G140+'8.3 sz. mell(könyvtári áll.)'!G140+'8.4 sz. mell(védőnő)'!G140+'8.5 sz. mell (háziorv.)'!G140+'8.6 sz. mell (isk.étk)'!G140+'8.7 sz. mell(iskola)'!G140+'8.8 sz. mell(szolidarit)'!G140+'8.9 sz. mell(köztemető)'!G140+'8.10 sz. mell(önk.v.)'!G140+'8.11 sz. mell(közp.költs.)'!G140+'8.12 sz. mell(utak)'!G140+'8.13 sz. mell(közvil)'!G140+'8.14 sz. mell(város és község)'!G140+'8.15 sz. mell(fogorvos)'!G140+'8.16 sz. mell(közművelődés)'!G140+'8.17 sz. mell(szoc.tám)'!G140+'8.18 sz. mell(szünid.étk.)'!G140+'8.... sz. mell'!G140+'8.19 sz. mell(önk.jogalk)'!G140+'8.20 sz. mell(tám.fin)'!G140+'8.21 sz. mell(államadó)'!G140+'8.22 sz. mell(önk.nem sorol)'!G140+'8.23 sz. mell(szabadidő)'!G140+'8.24 sz. mell(Vészhelyzet)'!G140+'8.25 sz. mell(Közterület fennt)'!G140</f>
        <v>621996095</v>
      </c>
      <c r="L140" s="114"/>
    </row>
    <row r="141" spans="1:12" x14ac:dyDescent="0.2">
      <c r="A141" s="206" t="s">
        <v>84</v>
      </c>
      <c r="B141" s="419" t="s">
        <v>312</v>
      </c>
      <c r="C141" s="606">
        <f>'8.1 sz. mell(múzeum)'!C141+'8.2 sz. mell(könyvtár)'!C141+'8.3 sz. mell(könyvtári áll.)'!C141+'8.4 sz. mell(védőnő)'!C141+'8.5 sz. mell (háziorv.)'!C141+'8.6 sz. mell (isk.étk)'!C141+'8.7 sz. mell(iskola)'!C141+'8.8 sz. mell(szolidarit)'!C141+'8.9 sz. mell(köztemető)'!C141+'8.10 sz. mell(önk.v.)'!C141+'8.11 sz. mell(közp.költs.)'!C141+'8.12 sz. mell(utak)'!C141+'8.13 sz. mell(közvil)'!C141+'8.14 sz. mell(város és község)'!C141+'8.15 sz. mell(fogorvos)'!C141+'8.16 sz. mell(közművelődés)'!C141+'8.17 sz. mell(szoc.tám)'!C141+'8.18 sz. mell(szünid.étk.)'!C141+'8.... sz. mell'!C141+'8.19 sz. mell(önk.jogalk)'!C141+'8.20 sz. mell(tám.fin)'!C141+'8.21 sz. mell(államadó)'!C141+'8.22 sz. mell(önk.nem sorol)'!C141+'8.23 sz. mell(szabadidő)'!C141+'8.24 sz. mell(Vészhelyzet)'!C141+'8.25 sz. mell(Közterület fennt)'!C141</f>
        <v>0</v>
      </c>
      <c r="D141" s="405">
        <f>'8.1 sz. mell(múzeum)'!D141+'8.2 sz. mell(könyvtár)'!D141+'8.3 sz. mell(könyvtári áll.)'!D141+'8.4 sz. mell(védőnő)'!D141+'8.5 sz. mell (háziorv.)'!D141+'8.6 sz. mell (isk.étk)'!D141+'8.7 sz. mell(iskola)'!D141+'8.8 sz. mell(szolidarit)'!D141+'8.9 sz. mell(köztemető)'!D141+'8.10 sz. mell(önk.v.)'!D141+'8.11 sz. mell(közp.költs.)'!D141+'8.12 sz. mell(utak)'!D141+'8.13 sz. mell(közvil)'!D141+'8.14 sz. mell(város és község)'!D141+'8.15 sz. mell(fogorvos)'!D141+'8.16 sz. mell(közművelődés)'!D141+'8.17 sz. mell(szoc.tám)'!D141+'8.18 sz. mell(szünid.étk.)'!D141+'8.... sz. mell'!D141+'8.19 sz. mell(önk.jogalk)'!D141+'8.20 sz. mell(tám.fin)'!D141+'8.21 sz. mell(államadó)'!D141+'8.22 sz. mell(önk.nem sorol)'!D141+'8.23 sz. mell(szabadidő)'!D141+'8.24 sz. mell(Vészhelyzet)'!D141+'8.25 sz. mell(Közterület fennt)'!D141</f>
        <v>0</v>
      </c>
      <c r="E141" s="590">
        <f>'8.1 sz. mell(múzeum)'!E141+'8.2 sz. mell(könyvtár)'!E141+'8.3 sz. mell(könyvtári áll.)'!E141+'8.4 sz. mell(védőnő)'!E141+'8.5 sz. mell (háziorv.)'!E141+'8.6 sz. mell (isk.étk)'!E141+'8.7 sz. mell(iskola)'!E141+'8.8 sz. mell(szolidarit)'!E141+'8.9 sz. mell(köztemető)'!E141+'8.10 sz. mell(önk.v.)'!E141+'8.11 sz. mell(közp.költs.)'!E141+'8.12 sz. mell(utak)'!E141+'8.13 sz. mell(közvil)'!E141+'8.14 sz. mell(város és község)'!E141+'8.15 sz. mell(fogorvos)'!E141+'8.16 sz. mell(közművelődés)'!E141+'8.17 sz. mell(szoc.tám)'!E141+'8.18 sz. mell(szünid.étk.)'!E141+'8.... sz. mell'!E141+'8.19 sz. mell(önk.jogalk)'!E141+'8.20 sz. mell(tám.fin)'!E141+'8.21 sz. mell(államadó)'!E141+'8.22 sz. mell(önk.nem sorol)'!E141+'8.23 sz. mell(szabadidő)'!E141+'8.24 sz. mell(Vészhelyzet)'!E141+'8.25 sz. mell(Közterület fennt)'!E141</f>
        <v>0</v>
      </c>
      <c r="F141" s="590">
        <f>'8.1 sz. mell(múzeum)'!F141+'8.2 sz. mell(könyvtár)'!F141+'8.3 sz. mell(könyvtári áll.)'!F141+'8.4 sz. mell(védőnő)'!F141+'8.5 sz. mell (háziorv.)'!F141+'8.6 sz. mell (isk.étk)'!F141+'8.7 sz. mell(iskola)'!F141+'8.8 sz. mell(szolidarit)'!F141+'8.9 sz. mell(köztemető)'!F141+'8.10 sz. mell(önk.v.)'!F141+'8.11 sz. mell(közp.költs.)'!F141+'8.12 sz. mell(utak)'!F141+'8.13 sz. mell(közvil)'!F141+'8.14 sz. mell(város és község)'!F141+'8.15 sz. mell(fogorvos)'!F141+'8.16 sz. mell(közművelődés)'!F141+'8.17 sz. mell(szoc.tám)'!F141+'8.18 sz. mell(szünid.étk.)'!F141+'8.... sz. mell'!F141+'8.19 sz. mell(önk.jogalk)'!F141+'8.20 sz. mell(tám.fin)'!F141+'8.21 sz. mell(államadó)'!F141+'8.22 sz. mell(önk.nem sorol)'!F141+'8.23 sz. mell(szabadidő)'!F141+'8.24 sz. mell(Vészhelyzet)'!F141+'8.25 sz. mell(Közterület fennt)'!F141</f>
        <v>0</v>
      </c>
      <c r="G141" s="590">
        <f>'8.1 sz. mell(múzeum)'!G141+'8.2 sz. mell(könyvtár)'!G141+'8.3 sz. mell(könyvtári áll.)'!G141+'8.4 sz. mell(védőnő)'!G141+'8.5 sz. mell (háziorv.)'!G141+'8.6 sz. mell (isk.étk)'!G141+'8.7 sz. mell(iskola)'!G141+'8.8 sz. mell(szolidarit)'!G141+'8.9 sz. mell(köztemető)'!G141+'8.10 sz. mell(önk.v.)'!G141+'8.11 sz. mell(közp.költs.)'!G141+'8.12 sz. mell(utak)'!G141+'8.13 sz. mell(közvil)'!G141+'8.14 sz. mell(város és község)'!G141+'8.15 sz. mell(fogorvos)'!G141+'8.16 sz. mell(közművelődés)'!G141+'8.17 sz. mell(szoc.tám)'!G141+'8.18 sz. mell(szünid.étk.)'!G141+'8.... sz. mell'!G141+'8.19 sz. mell(önk.jogalk)'!G141+'8.20 sz. mell(tám.fin)'!G141+'8.21 sz. mell(államadó)'!G141+'8.22 sz. mell(önk.nem sorol)'!G141+'8.23 sz. mell(szabadidő)'!G141+'8.24 sz. mell(Vészhelyzet)'!G141+'8.25 sz. mell(Közterület fennt)'!G141</f>
        <v>0</v>
      </c>
    </row>
    <row r="142" spans="1:12" ht="12" customHeight="1" x14ac:dyDescent="0.2">
      <c r="A142" s="206" t="s">
        <v>85</v>
      </c>
      <c r="B142" s="419" t="s">
        <v>313</v>
      </c>
      <c r="C142" s="607">
        <f>'8.1 sz. mell(múzeum)'!C142+'8.2 sz. mell(könyvtár)'!C142+'8.3 sz. mell(könyvtári áll.)'!C142+'8.4 sz. mell(védőnő)'!C142+'8.5 sz. mell (háziorv.)'!C142+'8.6 sz. mell (isk.étk)'!C142+'8.7 sz. mell(iskola)'!C142+'8.8 sz. mell(szolidarit)'!C142+'8.9 sz. mell(köztemető)'!C142+'8.10 sz. mell(önk.v.)'!C142+'8.11 sz. mell(közp.költs.)'!C142+'8.12 sz. mell(utak)'!C142+'8.13 sz. mell(közvil)'!C142+'8.14 sz. mell(város és község)'!C142+'8.15 sz. mell(fogorvos)'!C142+'8.16 sz. mell(közművelődés)'!C142+'8.17 sz. mell(szoc.tám)'!C142+'8.18 sz. mell(szünid.étk.)'!C142+'8.... sz. mell'!C142+'8.19 sz. mell(önk.jogalk)'!C142+'8.20 sz. mell(tám.fin)'!C142+'8.21 sz. mell(államadó)'!C142+'8.22 sz. mell(önk.nem sorol)'!C142+'8.23 sz. mell(szabadidő)'!C142+'8.24 sz. mell(Vészhelyzet)'!C142+'8.25 sz. mell(Közterület fennt)'!C142</f>
        <v>6586250</v>
      </c>
      <c r="D142" s="399">
        <f>'8.1 sz. mell(múzeum)'!D142+'8.2 sz. mell(könyvtár)'!D142+'8.3 sz. mell(könyvtári áll.)'!D142+'8.4 sz. mell(védőnő)'!D142+'8.5 sz. mell (háziorv.)'!D142+'8.6 sz. mell (isk.étk)'!D142+'8.7 sz. mell(iskola)'!D142+'8.8 sz. mell(szolidarit)'!D142+'8.9 sz. mell(köztemető)'!D142+'8.10 sz. mell(önk.v.)'!D142+'8.11 sz. mell(közp.költs.)'!D142+'8.12 sz. mell(utak)'!D142+'8.13 sz. mell(közvil)'!D142+'8.14 sz. mell(város és község)'!D142+'8.15 sz. mell(fogorvos)'!D142+'8.16 sz. mell(közművelődés)'!D142+'8.17 sz. mell(szoc.tám)'!D142+'8.18 sz. mell(szünid.étk.)'!D142+'8.... sz. mell'!D142+'8.19 sz. mell(önk.jogalk)'!D142+'8.20 sz. mell(tám.fin)'!D142+'8.21 sz. mell(államadó)'!D142+'8.22 sz. mell(önk.nem sorol)'!D142+'8.23 sz. mell(szabadidő)'!D142+'8.24 sz. mell(Vészhelyzet)'!D142+'8.25 sz. mell(Közterület fennt)'!D142</f>
        <v>6586250</v>
      </c>
      <c r="E142" s="591">
        <f>'8.1 sz. mell(múzeum)'!E142+'8.2 sz. mell(könyvtár)'!E142+'8.3 sz. mell(könyvtári áll.)'!E142+'8.4 sz. mell(védőnő)'!E142+'8.5 sz. mell (háziorv.)'!E142+'8.6 sz. mell (isk.étk)'!E142+'8.7 sz. mell(iskola)'!E142+'8.8 sz. mell(szolidarit)'!E142+'8.9 sz. mell(köztemető)'!E142+'8.10 sz. mell(önk.v.)'!E142+'8.11 sz. mell(közp.költs.)'!E142+'8.12 sz. mell(utak)'!E142+'8.13 sz. mell(közvil)'!E142+'8.14 sz. mell(város és község)'!E142+'8.15 sz. mell(fogorvos)'!E142+'8.16 sz. mell(közművelődés)'!E142+'8.17 sz. mell(szoc.tám)'!E142+'8.18 sz. mell(szünid.étk.)'!E142+'8.... sz. mell'!E142+'8.19 sz. mell(önk.jogalk)'!E142+'8.20 sz. mell(tám.fin)'!E142+'8.21 sz. mell(államadó)'!E142+'8.22 sz. mell(önk.nem sorol)'!E142+'8.23 sz. mell(szabadidő)'!E142+'8.24 sz. mell(Vészhelyzet)'!E142+'8.25 sz. mell(Közterület fennt)'!E142</f>
        <v>6586250</v>
      </c>
      <c r="F142" s="591">
        <f>'8.1 sz. mell(múzeum)'!F142+'8.2 sz. mell(könyvtár)'!F142+'8.3 sz. mell(könyvtári áll.)'!F142+'8.4 sz. mell(védőnő)'!F142+'8.5 sz. mell (háziorv.)'!F142+'8.6 sz. mell (isk.étk)'!F142+'8.7 sz. mell(iskola)'!F142+'8.8 sz. mell(szolidarit)'!F142+'8.9 sz. mell(köztemető)'!F142+'8.10 sz. mell(önk.v.)'!F142+'8.11 sz. mell(közp.költs.)'!F142+'8.12 sz. mell(utak)'!F142+'8.13 sz. mell(közvil)'!F142+'8.14 sz. mell(város és község)'!F142+'8.15 sz. mell(fogorvos)'!F142+'8.16 sz. mell(közművelődés)'!F142+'8.17 sz. mell(szoc.tám)'!F142+'8.18 sz. mell(szünid.étk.)'!F142+'8.... sz. mell'!F142+'8.19 sz. mell(önk.jogalk)'!F142+'8.20 sz. mell(tám.fin)'!F142+'8.21 sz. mell(államadó)'!F142+'8.22 sz. mell(önk.nem sorol)'!F142+'8.23 sz. mell(szabadidő)'!F142+'8.24 sz. mell(Vészhelyzet)'!F142+'8.25 sz. mell(Közterület fennt)'!F142</f>
        <v>163839112</v>
      </c>
      <c r="G142" s="591">
        <f>'8.1 sz. mell(múzeum)'!G142+'8.2 sz. mell(könyvtár)'!G142+'8.3 sz. mell(könyvtári áll.)'!G142+'8.4 sz. mell(védőnő)'!G142+'8.5 sz. mell (háziorv.)'!G142+'8.6 sz. mell (isk.étk)'!G142+'8.7 sz. mell(iskola)'!G142+'8.8 sz. mell(szolidarit)'!G142+'8.9 sz. mell(köztemető)'!G142+'8.10 sz. mell(önk.v.)'!G142+'8.11 sz. mell(közp.költs.)'!G142+'8.12 sz. mell(utak)'!G142+'8.13 sz. mell(közvil)'!G142+'8.14 sz. mell(város és község)'!G142+'8.15 sz. mell(fogorvos)'!G142+'8.16 sz. mell(közművelődés)'!G142+'8.17 sz. mell(szoc.tám)'!G142+'8.18 sz. mell(szünid.étk.)'!G142+'8.... sz. mell'!G142+'8.19 sz. mell(önk.jogalk)'!G142+'8.20 sz. mell(tám.fin)'!G142+'8.21 sz. mell(államadó)'!G142+'8.22 sz. mell(önk.nem sorol)'!G142+'8.23 sz. mell(szabadidő)'!G142+'8.24 sz. mell(Vészhelyzet)'!G142+'8.25 sz. mell(Közterület fennt)'!G142</f>
        <v>150959326</v>
      </c>
    </row>
    <row r="143" spans="1:12" ht="12" customHeight="1" x14ac:dyDescent="0.2">
      <c r="A143" s="206" t="s">
        <v>226</v>
      </c>
      <c r="B143" s="419" t="s">
        <v>476</v>
      </c>
      <c r="C143" s="607">
        <f>'8.1 sz. mell(múzeum)'!C143+'8.2 sz. mell(könyvtár)'!C143+'8.3 sz. mell(könyvtári áll.)'!C143+'8.4 sz. mell(védőnő)'!C143+'8.5 sz. mell (háziorv.)'!C143+'8.6 sz. mell (isk.étk)'!C143+'8.7 sz. mell(iskola)'!C143+'8.8 sz. mell(szolidarit)'!C143+'8.9 sz. mell(köztemető)'!C143+'8.10 sz. mell(önk.v.)'!C143+'8.11 sz. mell(közp.költs.)'!C143+'8.12 sz. mell(utak)'!C143+'8.13 sz. mell(közvil)'!C143+'8.14 sz. mell(város és község)'!C143+'8.15 sz. mell(fogorvos)'!C143+'8.16 sz. mell(közművelődés)'!C143+'8.17 sz. mell(szoc.tám)'!C143+'8.18 sz. mell(szünid.étk.)'!C143+'8.... sz. mell'!C143+'8.19 sz. mell(önk.jogalk)'!C143+'8.20 sz. mell(tám.fin)'!C143+'8.21 sz. mell(államadó)'!C143+'8.22 sz. mell(önk.nem sorol)'!C143+'8.23 sz. mell(szabadidő)'!C143+'8.24 sz. mell(Vészhelyzet)'!C143+'8.25 sz. mell(Közterület fennt)'!C143</f>
        <v>503652762</v>
      </c>
      <c r="D143" s="399">
        <f>'8.1 sz. mell(múzeum)'!D143+'8.2 sz. mell(könyvtár)'!D143+'8.3 sz. mell(könyvtári áll.)'!D143+'8.4 sz. mell(védőnő)'!D143+'8.5 sz. mell (háziorv.)'!D143+'8.6 sz. mell (isk.étk)'!D143+'8.7 sz. mell(iskola)'!D143+'8.8 sz. mell(szolidarit)'!D143+'8.9 sz. mell(köztemető)'!D143+'8.10 sz. mell(önk.v.)'!D143+'8.11 sz. mell(közp.költs.)'!D143+'8.12 sz. mell(utak)'!D143+'8.13 sz. mell(közvil)'!D143+'8.14 sz. mell(város és község)'!D143+'8.15 sz. mell(fogorvos)'!D143+'8.16 sz. mell(közművelődés)'!D143+'8.17 sz. mell(szoc.tám)'!D143+'8.18 sz. mell(szünid.étk.)'!D143+'8.... sz. mell'!D143+'8.19 sz. mell(önk.jogalk)'!D143+'8.20 sz. mell(tám.fin)'!D143+'8.21 sz. mell(államadó)'!D143+'8.22 sz. mell(önk.nem sorol)'!D143+'8.23 sz. mell(szabadidő)'!D143+'8.24 sz. mell(Vészhelyzet)'!D143+'8.25 sz. mell(Közterület fennt)'!D143</f>
        <v>517601447</v>
      </c>
      <c r="E143" s="591">
        <f>'8.1 sz. mell(múzeum)'!E143+'8.2 sz. mell(könyvtár)'!E143+'8.3 sz. mell(könyvtári áll.)'!E143+'8.4 sz. mell(védőnő)'!E143+'8.5 sz. mell (háziorv.)'!E143+'8.6 sz. mell (isk.étk)'!E143+'8.7 sz. mell(iskola)'!E143+'8.8 sz. mell(szolidarit)'!E143+'8.9 sz. mell(köztemető)'!E143+'8.10 sz. mell(önk.v.)'!E143+'8.11 sz. mell(közp.költs.)'!E143+'8.12 sz. mell(utak)'!E143+'8.13 sz. mell(közvil)'!E143+'8.14 sz. mell(város és község)'!E143+'8.15 sz. mell(fogorvos)'!E143+'8.16 sz. mell(közművelődés)'!E143+'8.17 sz. mell(szoc.tám)'!E143+'8.18 sz. mell(szünid.étk.)'!E143+'8.... sz. mell'!E143+'8.19 sz. mell(önk.jogalk)'!E143+'8.20 sz. mell(tám.fin)'!E143+'8.21 sz. mell(államadó)'!E143+'8.22 sz. mell(önk.nem sorol)'!E143+'8.23 sz. mell(szabadidő)'!E143+'8.24 sz. mell(Vészhelyzet)'!E143+'8.25 sz. mell(Közterület fennt)'!E143</f>
        <v>525655558</v>
      </c>
      <c r="F143" s="591">
        <f>'8.1 sz. mell(múzeum)'!F143+'8.2 sz. mell(könyvtár)'!F143+'8.3 sz. mell(könyvtári áll.)'!F143+'8.4 sz. mell(védőnő)'!F143+'8.5 sz. mell (háziorv.)'!F143+'8.6 sz. mell (isk.étk)'!F143+'8.7 sz. mell(iskola)'!F143+'8.8 sz. mell(szolidarit)'!F143+'8.9 sz. mell(köztemető)'!F143+'8.10 sz. mell(önk.v.)'!F143+'8.11 sz. mell(közp.költs.)'!F143+'8.12 sz. mell(utak)'!F143+'8.13 sz. mell(közvil)'!F143+'8.14 sz. mell(város és község)'!F143+'8.15 sz. mell(fogorvos)'!F143+'8.16 sz. mell(közművelődés)'!F143+'8.17 sz. mell(szoc.tám)'!F143+'8.18 sz. mell(szünid.étk.)'!F143+'8.... sz. mell'!F143+'8.19 sz. mell(önk.jogalk)'!F143+'8.20 sz. mell(tám.fin)'!F143+'8.21 sz. mell(államadó)'!F143+'8.22 sz. mell(önk.nem sorol)'!F143+'8.23 sz. mell(szabadidő)'!F143+'8.24 sz. mell(Vészhelyzet)'!F143+'8.25 sz. mell(Közterület fennt)'!F143</f>
        <v>530773806</v>
      </c>
      <c r="G143" s="591">
        <f>'8.1 sz. mell(múzeum)'!G143+'8.2 sz. mell(könyvtár)'!G143+'8.3 sz. mell(könyvtári áll.)'!G143+'8.4 sz. mell(védőnő)'!G143+'8.5 sz. mell (háziorv.)'!G143+'8.6 sz. mell (isk.étk)'!G143+'8.7 sz. mell(iskola)'!G143+'8.8 sz. mell(szolidarit)'!G143+'8.9 sz. mell(köztemető)'!G143+'8.10 sz. mell(önk.v.)'!G143+'8.11 sz. mell(közp.költs.)'!G143+'8.12 sz. mell(utak)'!G143+'8.13 sz. mell(közvil)'!G143+'8.14 sz. mell(város és község)'!G143+'8.15 sz. mell(fogorvos)'!G143+'8.16 sz. mell(közművelődés)'!G143+'8.17 sz. mell(szoc.tám)'!G143+'8.18 sz. mell(szünid.étk.)'!G143+'8.... sz. mell'!G143+'8.19 sz. mell(önk.jogalk)'!G143+'8.20 sz. mell(tám.fin)'!G143+'8.21 sz. mell(államadó)'!G143+'8.22 sz. mell(önk.nem sorol)'!G143+'8.23 sz. mell(szabadidő)'!G143+'8.24 sz. mell(Vészhelyzet)'!G143+'8.25 sz. mell(Közterület fennt)'!G143</f>
        <v>471036769</v>
      </c>
    </row>
    <row r="144" spans="1:12" s="48" customFormat="1" ht="12" customHeight="1" x14ac:dyDescent="0.2">
      <c r="A144" s="206" t="s">
        <v>227</v>
      </c>
      <c r="B144" s="419" t="s">
        <v>402</v>
      </c>
      <c r="C144" s="607">
        <f>'8.1 sz. mell(múzeum)'!C144+'8.2 sz. mell(könyvtár)'!C144+'8.3 sz. mell(könyvtári áll.)'!C144+'8.4 sz. mell(védőnő)'!C144+'8.5 sz. mell (háziorv.)'!C144+'8.6 sz. mell (isk.étk)'!C144+'8.7 sz. mell(iskola)'!C144+'8.8 sz. mell(szolidarit)'!C144+'8.9 sz. mell(köztemető)'!C144+'8.10 sz. mell(önk.v.)'!C144+'8.11 sz. mell(közp.költs.)'!C144+'8.12 sz. mell(utak)'!C144+'8.13 sz. mell(közvil)'!C144+'8.14 sz. mell(város és község)'!C144+'8.15 sz. mell(fogorvos)'!C144+'8.16 sz. mell(közművelődés)'!C144+'8.17 sz. mell(szoc.tám)'!C144+'8.18 sz. mell(szünid.étk.)'!C144+'8.... sz. mell'!C144+'8.19 sz. mell(önk.jogalk)'!C144+'8.20 sz. mell(tám.fin)'!C144+'8.21 sz. mell(államadó)'!C144+'8.22 sz. mell(önk.nem sorol)'!C144+'8.23 sz. mell(szabadidő)'!C144+'8.24 sz. mell(Vészhelyzet)'!C144+'8.25 sz. mell(Közterület fennt)'!C144</f>
        <v>0</v>
      </c>
      <c r="D144" s="399">
        <f>'8.1 sz. mell(múzeum)'!D144+'8.2 sz. mell(könyvtár)'!D144+'8.3 sz. mell(könyvtári áll.)'!D144+'8.4 sz. mell(védőnő)'!D144+'8.5 sz. mell (háziorv.)'!D144+'8.6 sz. mell (isk.étk)'!D144+'8.7 sz. mell(iskola)'!D144+'8.8 sz. mell(szolidarit)'!D144+'8.9 sz. mell(köztemető)'!D144+'8.10 sz. mell(önk.v.)'!D144+'8.11 sz. mell(közp.költs.)'!D144+'8.12 sz. mell(utak)'!D144+'8.13 sz. mell(közvil)'!D144+'8.14 sz. mell(város és község)'!D144+'8.15 sz. mell(fogorvos)'!D144+'8.16 sz. mell(közművelődés)'!D144+'8.17 sz. mell(szoc.tám)'!D144+'8.18 sz. mell(szünid.étk.)'!D144+'8.... sz. mell'!D144+'8.19 sz. mell(önk.jogalk)'!D144+'8.20 sz. mell(tám.fin)'!D144+'8.21 sz. mell(államadó)'!D144+'8.22 sz. mell(önk.nem sorol)'!D144+'8.23 sz. mell(szabadidő)'!D144+'8.24 sz. mell(Vészhelyzet)'!D144+'8.25 sz. mell(Közterület fennt)'!D144</f>
        <v>0</v>
      </c>
      <c r="E144" s="591">
        <f>'8.1 sz. mell(múzeum)'!E144+'8.2 sz. mell(könyvtár)'!E144+'8.3 sz. mell(könyvtári áll.)'!E144+'8.4 sz. mell(védőnő)'!E144+'8.5 sz. mell (háziorv.)'!E144+'8.6 sz. mell (isk.étk)'!E144+'8.7 sz. mell(iskola)'!E144+'8.8 sz. mell(szolidarit)'!E144+'8.9 sz. mell(köztemető)'!E144+'8.10 sz. mell(önk.v.)'!E144+'8.11 sz. mell(közp.költs.)'!E144+'8.12 sz. mell(utak)'!E144+'8.13 sz. mell(közvil)'!E144+'8.14 sz. mell(város és község)'!E144+'8.15 sz. mell(fogorvos)'!E144+'8.16 sz. mell(közművelődés)'!E144+'8.17 sz. mell(szoc.tám)'!E144+'8.18 sz. mell(szünid.étk.)'!E144+'8.... sz. mell'!E144+'8.19 sz. mell(önk.jogalk)'!E144+'8.20 sz. mell(tám.fin)'!E144+'8.21 sz. mell(államadó)'!E144+'8.22 sz. mell(önk.nem sorol)'!E144+'8.23 sz. mell(szabadidő)'!E144+'8.24 sz. mell(Vészhelyzet)'!E144+'8.25 sz. mell(Közterület fennt)'!E144</f>
        <v>0</v>
      </c>
      <c r="F144" s="591">
        <f>'8.1 sz. mell(múzeum)'!F144+'8.2 sz. mell(könyvtár)'!F144+'8.3 sz. mell(könyvtári áll.)'!F144+'8.4 sz. mell(védőnő)'!F144+'8.5 sz. mell (háziorv.)'!F144+'8.6 sz. mell (isk.étk)'!F144+'8.7 sz. mell(iskola)'!F144+'8.8 sz. mell(szolidarit)'!F144+'8.9 sz. mell(köztemető)'!F144+'8.10 sz. mell(önk.v.)'!F144+'8.11 sz. mell(közp.költs.)'!F144+'8.12 sz. mell(utak)'!F144+'8.13 sz. mell(közvil)'!F144+'8.14 sz. mell(város és község)'!F144+'8.15 sz. mell(fogorvos)'!F144+'8.16 sz. mell(közművelődés)'!F144+'8.17 sz. mell(szoc.tám)'!F144+'8.18 sz. mell(szünid.étk.)'!F144+'8.... sz. mell'!F144+'8.19 sz. mell(önk.jogalk)'!F144+'8.20 sz. mell(tám.fin)'!F144+'8.21 sz. mell(államadó)'!F144+'8.22 sz. mell(önk.nem sorol)'!F144+'8.23 sz. mell(szabadidő)'!F144+'8.24 sz. mell(Vészhelyzet)'!F144+'8.25 sz. mell(Közterület fennt)'!F144</f>
        <v>0</v>
      </c>
      <c r="G144" s="591">
        <f>'8.1 sz. mell(múzeum)'!G144+'8.2 sz. mell(könyvtár)'!G144+'8.3 sz. mell(könyvtári áll.)'!G144+'8.4 sz. mell(védőnő)'!G144+'8.5 sz. mell (háziorv.)'!G144+'8.6 sz. mell (isk.étk)'!G144+'8.7 sz. mell(iskola)'!G144+'8.8 sz. mell(szolidarit)'!G144+'8.9 sz. mell(köztemető)'!G144+'8.10 sz. mell(önk.v.)'!G144+'8.11 sz. mell(közp.költs.)'!G144+'8.12 sz. mell(utak)'!G144+'8.13 sz. mell(közvil)'!G144+'8.14 sz. mell(város és község)'!G144+'8.15 sz. mell(fogorvos)'!G144+'8.16 sz. mell(közművelődés)'!G144+'8.17 sz. mell(szoc.tám)'!G144+'8.18 sz. mell(szünid.étk.)'!G144+'8.... sz. mell'!G144+'8.19 sz. mell(önk.jogalk)'!G144+'8.20 sz. mell(tám.fin)'!G144+'8.21 sz. mell(államadó)'!G144+'8.22 sz. mell(önk.nem sorol)'!G144+'8.23 sz. mell(szabadidő)'!G144+'8.24 sz. mell(Vészhelyzet)'!G144+'8.25 sz. mell(Közterület fennt)'!G144</f>
        <v>0</v>
      </c>
    </row>
    <row r="145" spans="1:7" s="48" customFormat="1" ht="12" customHeight="1" thickBot="1" x14ac:dyDescent="0.25">
      <c r="A145" s="215" t="s">
        <v>228</v>
      </c>
      <c r="B145" s="420" t="s">
        <v>332</v>
      </c>
      <c r="C145" s="608">
        <f>'8.1 sz. mell(múzeum)'!C145+'8.2 sz. mell(könyvtár)'!C145+'8.3 sz. mell(könyvtári áll.)'!C145+'8.4 sz. mell(védőnő)'!C145+'8.5 sz. mell (háziorv.)'!C145+'8.6 sz. mell (isk.étk)'!C145+'8.7 sz. mell(iskola)'!C145+'8.8 sz. mell(szolidarit)'!C145+'8.9 sz. mell(köztemető)'!C145+'8.10 sz. mell(önk.v.)'!C145+'8.11 sz. mell(közp.költs.)'!C145+'8.12 sz. mell(utak)'!C145+'8.13 sz. mell(közvil)'!C145+'8.14 sz. mell(város és község)'!C145+'8.15 sz. mell(fogorvos)'!C145+'8.16 sz. mell(közművelődés)'!C145+'8.17 sz. mell(szoc.tám)'!C145+'8.18 sz. mell(szünid.étk.)'!C145+'8.... sz. mell'!C145+'8.19 sz. mell(önk.jogalk)'!C145+'8.20 sz. mell(tám.fin)'!C145+'8.21 sz. mell(államadó)'!C145+'8.22 sz. mell(önk.nem sorol)'!C145+'8.23 sz. mell(szabadidő)'!C145+'8.24 sz. mell(Vészhelyzet)'!C145+'8.25 sz. mell(Közterület fennt)'!C145</f>
        <v>0</v>
      </c>
      <c r="D145" s="407">
        <f>'8.1 sz. mell(múzeum)'!D145+'8.2 sz. mell(könyvtár)'!D145+'8.3 sz. mell(könyvtári áll.)'!D145+'8.4 sz. mell(védőnő)'!D145+'8.5 sz. mell (háziorv.)'!D145+'8.6 sz. mell (isk.étk)'!D145+'8.7 sz. mell(iskola)'!D145+'8.8 sz. mell(szolidarit)'!D145+'8.9 sz. mell(köztemető)'!D145+'8.10 sz. mell(önk.v.)'!D145+'8.11 sz. mell(közp.költs.)'!D145+'8.12 sz. mell(utak)'!D145+'8.13 sz. mell(közvil)'!D145+'8.14 sz. mell(város és község)'!D145+'8.15 sz. mell(fogorvos)'!D145+'8.16 sz. mell(közművelődés)'!D145+'8.17 sz. mell(szoc.tám)'!D145+'8.18 sz. mell(szünid.étk.)'!D145+'8.... sz. mell'!D145+'8.19 sz. mell(önk.jogalk)'!D145+'8.20 sz. mell(tám.fin)'!D145+'8.21 sz. mell(államadó)'!D145+'8.22 sz. mell(önk.nem sorol)'!D145+'8.23 sz. mell(szabadidő)'!D145+'8.24 sz. mell(Vészhelyzet)'!D145+'8.25 sz. mell(Közterület fennt)'!D145</f>
        <v>0</v>
      </c>
      <c r="E145" s="592">
        <f>'8.1 sz. mell(múzeum)'!E145+'8.2 sz. mell(könyvtár)'!E145+'8.3 sz. mell(könyvtári áll.)'!E145+'8.4 sz. mell(védőnő)'!E145+'8.5 sz. mell (háziorv.)'!E145+'8.6 sz. mell (isk.étk)'!E145+'8.7 sz. mell(iskola)'!E145+'8.8 sz. mell(szolidarit)'!E145+'8.9 sz. mell(köztemető)'!E145+'8.10 sz. mell(önk.v.)'!E145+'8.11 sz. mell(közp.költs.)'!E145+'8.12 sz. mell(utak)'!E145+'8.13 sz. mell(közvil)'!E145+'8.14 sz. mell(város és község)'!E145+'8.15 sz. mell(fogorvos)'!E145+'8.16 sz. mell(közművelődés)'!E145+'8.17 sz. mell(szoc.tám)'!E145+'8.18 sz. mell(szünid.étk.)'!E145+'8.... sz. mell'!E145+'8.19 sz. mell(önk.jogalk)'!E145+'8.20 sz. mell(tám.fin)'!E145+'8.21 sz. mell(államadó)'!E145+'8.22 sz. mell(önk.nem sorol)'!E145+'8.23 sz. mell(szabadidő)'!E145+'8.24 sz. mell(Vészhelyzet)'!E145+'8.25 sz. mell(Közterület fennt)'!E145</f>
        <v>0</v>
      </c>
      <c r="F145" s="592">
        <f>'8.1 sz. mell(múzeum)'!F145+'8.2 sz. mell(könyvtár)'!F145+'8.3 sz. mell(könyvtári áll.)'!F145+'8.4 sz. mell(védőnő)'!F145+'8.5 sz. mell (háziorv.)'!F145+'8.6 sz. mell (isk.étk)'!F145+'8.7 sz. mell(iskola)'!F145+'8.8 sz. mell(szolidarit)'!F145+'8.9 sz. mell(köztemető)'!F145+'8.10 sz. mell(önk.v.)'!F145+'8.11 sz. mell(közp.költs.)'!F145+'8.12 sz. mell(utak)'!F145+'8.13 sz. mell(közvil)'!F145+'8.14 sz. mell(város és község)'!F145+'8.15 sz. mell(fogorvos)'!F145+'8.16 sz. mell(közművelődés)'!F145+'8.17 sz. mell(szoc.tám)'!F145+'8.18 sz. mell(szünid.étk.)'!F145+'8.... sz. mell'!F145+'8.19 sz. mell(önk.jogalk)'!F145+'8.20 sz. mell(tám.fin)'!F145+'8.21 sz. mell(államadó)'!F145+'8.22 sz. mell(önk.nem sorol)'!F145+'8.23 sz. mell(szabadidő)'!F145+'8.24 sz. mell(Vészhelyzet)'!F145+'8.25 sz. mell(Közterület fennt)'!F145</f>
        <v>0</v>
      </c>
      <c r="G145" s="592">
        <f>'8.1 sz. mell(múzeum)'!G145+'8.2 sz. mell(könyvtár)'!G145+'8.3 sz. mell(könyvtári áll.)'!G145+'8.4 sz. mell(védőnő)'!G145+'8.5 sz. mell (háziorv.)'!G145+'8.6 sz. mell (isk.étk)'!G145+'8.7 sz. mell(iskola)'!G145+'8.8 sz. mell(szolidarit)'!G145+'8.9 sz. mell(köztemető)'!G145+'8.10 sz. mell(önk.v.)'!G145+'8.11 sz. mell(közp.költs.)'!G145+'8.12 sz. mell(utak)'!G145+'8.13 sz. mell(közvil)'!G145+'8.14 sz. mell(város és község)'!G145+'8.15 sz. mell(fogorvos)'!G145+'8.16 sz. mell(közművelődés)'!G145+'8.17 sz. mell(szoc.tám)'!G145+'8.18 sz. mell(szünid.étk.)'!G145+'8.... sz. mell'!G145+'8.19 sz. mell(önk.jogalk)'!G145+'8.20 sz. mell(tám.fin)'!G145+'8.21 sz. mell(államadó)'!G145+'8.22 sz. mell(önk.nem sorol)'!G145+'8.23 sz. mell(szabadidő)'!G145+'8.24 sz. mell(Vészhelyzet)'!G145+'8.25 sz. mell(Közterület fennt)'!G145</f>
        <v>0</v>
      </c>
    </row>
    <row r="146" spans="1:7" s="48" customFormat="1" ht="12" customHeight="1" thickBot="1" x14ac:dyDescent="0.25">
      <c r="A146" s="22" t="s">
        <v>19</v>
      </c>
      <c r="B146" s="328" t="s">
        <v>403</v>
      </c>
      <c r="C146" s="609">
        <f>'8.1 sz. mell(múzeum)'!C146+'8.2 sz. mell(könyvtár)'!C146+'8.3 sz. mell(könyvtári áll.)'!C146+'8.4 sz. mell(védőnő)'!C146+'8.5 sz. mell (háziorv.)'!C146+'8.6 sz. mell (isk.étk)'!C146+'8.7 sz. mell(iskola)'!C146+'8.8 sz. mell(szolidarit)'!C146+'8.9 sz. mell(köztemető)'!C146+'8.10 sz. mell(önk.v.)'!C146+'8.11 sz. mell(közp.költs.)'!C146+'8.12 sz. mell(utak)'!C146+'8.13 sz. mell(közvil)'!C146+'8.14 sz. mell(város és község)'!C146+'8.15 sz. mell(fogorvos)'!C146+'8.16 sz. mell(közművelődés)'!C146+'8.17 sz. mell(szoc.tám)'!C146+'8.18 sz. mell(szünid.étk.)'!C146+'8.... sz. mell'!C146+'8.19 sz. mell(önk.jogalk)'!C146+'8.20 sz. mell(tám.fin)'!C146+'8.21 sz. mell(államadó)'!C146+'8.22 sz. mell(önk.nem sorol)'!C146+'8.23 sz. mell(szabadidő)'!C146+'8.24 sz. mell(Vészhelyzet)'!C146+'8.25 sz. mell(Közterület fennt)'!C146</f>
        <v>0</v>
      </c>
      <c r="D146" s="406">
        <f>'8.1 sz. mell(múzeum)'!D146+'8.2 sz. mell(könyvtár)'!D146+'8.3 sz. mell(könyvtári áll.)'!D146+'8.4 sz. mell(védőnő)'!D146+'8.5 sz. mell (háziorv.)'!D146+'8.6 sz. mell (isk.étk)'!D146+'8.7 sz. mell(iskola)'!D146+'8.8 sz. mell(szolidarit)'!D146+'8.9 sz. mell(köztemető)'!D146+'8.10 sz. mell(önk.v.)'!D146+'8.11 sz. mell(közp.költs.)'!D146+'8.12 sz. mell(utak)'!D146+'8.13 sz. mell(közvil)'!D146+'8.14 sz. mell(város és község)'!D146+'8.15 sz. mell(fogorvos)'!D146+'8.16 sz. mell(közművelődés)'!D146+'8.17 sz. mell(szoc.tám)'!D146+'8.18 sz. mell(szünid.étk.)'!D146+'8.... sz. mell'!D146+'8.19 sz. mell(önk.jogalk)'!D146+'8.20 sz. mell(tám.fin)'!D146+'8.21 sz. mell(államadó)'!D146+'8.22 sz. mell(önk.nem sorol)'!D146+'8.23 sz. mell(szabadidő)'!D146+'8.24 sz. mell(Vészhelyzet)'!D146+'8.25 sz. mell(Közterület fennt)'!D146</f>
        <v>0</v>
      </c>
      <c r="E146" s="479">
        <f>'8.1 sz. mell(múzeum)'!E146+'8.2 sz. mell(könyvtár)'!E146+'8.3 sz. mell(könyvtári áll.)'!E146+'8.4 sz. mell(védőnő)'!E146+'8.5 sz. mell (háziorv.)'!E146+'8.6 sz. mell (isk.étk)'!E146+'8.7 sz. mell(iskola)'!E146+'8.8 sz. mell(szolidarit)'!E146+'8.9 sz. mell(köztemető)'!E146+'8.10 sz. mell(önk.v.)'!E146+'8.11 sz. mell(közp.költs.)'!E146+'8.12 sz. mell(utak)'!E146+'8.13 sz. mell(közvil)'!E146+'8.14 sz. mell(város és község)'!E146+'8.15 sz. mell(fogorvos)'!E146+'8.16 sz. mell(közművelődés)'!E146+'8.17 sz. mell(szoc.tám)'!E146+'8.18 sz. mell(szünid.étk.)'!E146+'8.... sz. mell'!E146+'8.19 sz. mell(önk.jogalk)'!E146+'8.20 sz. mell(tám.fin)'!E146+'8.21 sz. mell(államadó)'!E146+'8.22 sz. mell(önk.nem sorol)'!E146+'8.23 sz. mell(szabadidő)'!E146+'8.24 sz. mell(Vészhelyzet)'!E146+'8.25 sz. mell(Közterület fennt)'!E146</f>
        <v>0</v>
      </c>
      <c r="F146" s="479">
        <f>'8.1 sz. mell(múzeum)'!F146+'8.2 sz. mell(könyvtár)'!F146+'8.3 sz. mell(könyvtári áll.)'!F146+'8.4 sz. mell(védőnő)'!F146+'8.5 sz. mell (háziorv.)'!F146+'8.6 sz. mell (isk.étk)'!F146+'8.7 sz. mell(iskola)'!F146+'8.8 sz. mell(szolidarit)'!F146+'8.9 sz. mell(köztemető)'!F146+'8.10 sz. mell(önk.v.)'!F146+'8.11 sz. mell(közp.költs.)'!F146+'8.12 sz. mell(utak)'!F146+'8.13 sz. mell(közvil)'!F146+'8.14 sz. mell(város és község)'!F146+'8.15 sz. mell(fogorvos)'!F146+'8.16 sz. mell(közművelődés)'!F146+'8.17 sz. mell(szoc.tám)'!F146+'8.18 sz. mell(szünid.étk.)'!F146+'8.... sz. mell'!F146+'8.19 sz. mell(önk.jogalk)'!F146+'8.20 sz. mell(tám.fin)'!F146+'8.21 sz. mell(államadó)'!F146+'8.22 sz. mell(önk.nem sorol)'!F146+'8.23 sz. mell(szabadidő)'!F146+'8.24 sz. mell(Vészhelyzet)'!F146+'8.25 sz. mell(Közterület fennt)'!F146</f>
        <v>0</v>
      </c>
      <c r="G146" s="479">
        <f>'8.1 sz. mell(múzeum)'!G146+'8.2 sz. mell(könyvtár)'!G146+'8.3 sz. mell(könyvtári áll.)'!G146+'8.4 sz. mell(védőnő)'!G146+'8.5 sz. mell (háziorv.)'!G146+'8.6 sz. mell (isk.étk)'!G146+'8.7 sz. mell(iskola)'!G146+'8.8 sz. mell(szolidarit)'!G146+'8.9 sz. mell(köztemető)'!G146+'8.10 sz. mell(önk.v.)'!G146+'8.11 sz. mell(közp.költs.)'!G146+'8.12 sz. mell(utak)'!G146+'8.13 sz. mell(közvil)'!G146+'8.14 sz. mell(város és község)'!G146+'8.15 sz. mell(fogorvos)'!G146+'8.16 sz. mell(közművelődés)'!G146+'8.17 sz. mell(szoc.tám)'!G146+'8.18 sz. mell(szünid.étk.)'!G146+'8.... sz. mell'!G146+'8.19 sz. mell(önk.jogalk)'!G146+'8.20 sz. mell(tám.fin)'!G146+'8.21 sz. mell(államadó)'!G146+'8.22 sz. mell(önk.nem sorol)'!G146+'8.23 sz. mell(szabadidő)'!G146+'8.24 sz. mell(Vészhelyzet)'!G146+'8.25 sz. mell(Közterület fennt)'!G146</f>
        <v>0</v>
      </c>
    </row>
    <row r="147" spans="1:7" s="48" customFormat="1" ht="12" customHeight="1" x14ac:dyDescent="0.2">
      <c r="A147" s="206" t="s">
        <v>86</v>
      </c>
      <c r="B147" s="419" t="s">
        <v>398</v>
      </c>
      <c r="C147" s="606">
        <f>'8.1 sz. mell(múzeum)'!C147+'8.2 sz. mell(könyvtár)'!C147+'8.3 sz. mell(könyvtári áll.)'!C147+'8.4 sz. mell(védőnő)'!C147+'8.5 sz. mell (háziorv.)'!C147+'8.6 sz. mell (isk.étk)'!C147+'8.7 sz. mell(iskola)'!C147+'8.8 sz. mell(szolidarit)'!C147+'8.9 sz. mell(köztemető)'!C147+'8.10 sz. mell(önk.v.)'!C147+'8.11 sz. mell(közp.költs.)'!C147+'8.12 sz. mell(utak)'!C147+'8.13 sz. mell(közvil)'!C147+'8.14 sz. mell(város és község)'!C147+'8.15 sz. mell(fogorvos)'!C147+'8.16 sz. mell(közművelődés)'!C147+'8.17 sz. mell(szoc.tám)'!C147+'8.18 sz. mell(szünid.étk.)'!C147+'8.... sz. mell'!C147+'8.19 sz. mell(önk.jogalk)'!C147+'8.20 sz. mell(tám.fin)'!C147+'8.21 sz. mell(államadó)'!C147+'8.22 sz. mell(önk.nem sorol)'!C147+'8.23 sz. mell(szabadidő)'!C147+'8.24 sz. mell(Vészhelyzet)'!C147+'8.25 sz. mell(Közterület fennt)'!C147</f>
        <v>0</v>
      </c>
      <c r="D147" s="405">
        <f>'8.1 sz. mell(múzeum)'!D147+'8.2 sz. mell(könyvtár)'!D147+'8.3 sz. mell(könyvtári áll.)'!D147+'8.4 sz. mell(védőnő)'!D147+'8.5 sz. mell (háziorv.)'!D147+'8.6 sz. mell (isk.étk)'!D147+'8.7 sz. mell(iskola)'!D147+'8.8 sz. mell(szolidarit)'!D147+'8.9 sz. mell(köztemető)'!D147+'8.10 sz. mell(önk.v.)'!D147+'8.11 sz. mell(közp.költs.)'!D147+'8.12 sz. mell(utak)'!D147+'8.13 sz. mell(közvil)'!D147+'8.14 sz. mell(város és község)'!D147+'8.15 sz. mell(fogorvos)'!D147+'8.16 sz. mell(közművelődés)'!D147+'8.17 sz. mell(szoc.tám)'!D147+'8.18 sz. mell(szünid.étk.)'!D147+'8.... sz. mell'!D147+'8.19 sz. mell(önk.jogalk)'!D147+'8.20 sz. mell(tám.fin)'!D147+'8.21 sz. mell(államadó)'!D147+'8.22 sz. mell(önk.nem sorol)'!D147+'8.23 sz. mell(szabadidő)'!D147+'8.24 sz. mell(Vészhelyzet)'!D147+'8.25 sz. mell(Közterület fennt)'!D147</f>
        <v>0</v>
      </c>
      <c r="E147" s="590">
        <f>'8.1 sz. mell(múzeum)'!E147+'8.2 sz. mell(könyvtár)'!E147+'8.3 sz. mell(könyvtári áll.)'!E147+'8.4 sz. mell(védőnő)'!E147+'8.5 sz. mell (háziorv.)'!E147+'8.6 sz. mell (isk.étk)'!E147+'8.7 sz. mell(iskola)'!E147+'8.8 sz. mell(szolidarit)'!E147+'8.9 sz. mell(köztemető)'!E147+'8.10 sz. mell(önk.v.)'!E147+'8.11 sz. mell(közp.költs.)'!E147+'8.12 sz. mell(utak)'!E147+'8.13 sz. mell(közvil)'!E147+'8.14 sz. mell(város és község)'!E147+'8.15 sz. mell(fogorvos)'!E147+'8.16 sz. mell(közművelődés)'!E147+'8.17 sz. mell(szoc.tám)'!E147+'8.18 sz. mell(szünid.étk.)'!E147+'8.... sz. mell'!E147+'8.19 sz. mell(önk.jogalk)'!E147+'8.20 sz. mell(tám.fin)'!E147+'8.21 sz. mell(államadó)'!E147+'8.22 sz. mell(önk.nem sorol)'!E147+'8.23 sz. mell(szabadidő)'!E147+'8.24 sz. mell(Vészhelyzet)'!E147+'8.25 sz. mell(Közterület fennt)'!E147</f>
        <v>0</v>
      </c>
      <c r="F147" s="590">
        <f>'8.1 sz. mell(múzeum)'!F147+'8.2 sz. mell(könyvtár)'!F147+'8.3 sz. mell(könyvtári áll.)'!F147+'8.4 sz. mell(védőnő)'!F147+'8.5 sz. mell (háziorv.)'!F147+'8.6 sz. mell (isk.étk)'!F147+'8.7 sz. mell(iskola)'!F147+'8.8 sz. mell(szolidarit)'!F147+'8.9 sz. mell(köztemető)'!F147+'8.10 sz. mell(önk.v.)'!F147+'8.11 sz. mell(közp.költs.)'!F147+'8.12 sz. mell(utak)'!F147+'8.13 sz. mell(közvil)'!F147+'8.14 sz. mell(város és község)'!F147+'8.15 sz. mell(fogorvos)'!F147+'8.16 sz. mell(közművelődés)'!F147+'8.17 sz. mell(szoc.tám)'!F147+'8.18 sz. mell(szünid.étk.)'!F147+'8.... sz. mell'!F147+'8.19 sz. mell(önk.jogalk)'!F147+'8.20 sz. mell(tám.fin)'!F147+'8.21 sz. mell(államadó)'!F147+'8.22 sz. mell(önk.nem sorol)'!F147+'8.23 sz. mell(szabadidő)'!F147+'8.24 sz. mell(Vészhelyzet)'!F147+'8.25 sz. mell(Közterület fennt)'!F147</f>
        <v>0</v>
      </c>
      <c r="G147" s="590">
        <f>'8.1 sz. mell(múzeum)'!G147+'8.2 sz. mell(könyvtár)'!G147+'8.3 sz. mell(könyvtári áll.)'!G147+'8.4 sz. mell(védőnő)'!G147+'8.5 sz. mell (háziorv.)'!G147+'8.6 sz. mell (isk.étk)'!G147+'8.7 sz. mell(iskola)'!G147+'8.8 sz. mell(szolidarit)'!G147+'8.9 sz. mell(köztemető)'!G147+'8.10 sz. mell(önk.v.)'!G147+'8.11 sz. mell(közp.költs.)'!G147+'8.12 sz. mell(utak)'!G147+'8.13 sz. mell(közvil)'!G147+'8.14 sz. mell(város és község)'!G147+'8.15 sz. mell(fogorvos)'!G147+'8.16 sz. mell(közművelődés)'!G147+'8.17 sz. mell(szoc.tám)'!G147+'8.18 sz. mell(szünid.étk.)'!G147+'8.... sz. mell'!G147+'8.19 sz. mell(önk.jogalk)'!G147+'8.20 sz. mell(tám.fin)'!G147+'8.21 sz. mell(államadó)'!G147+'8.22 sz. mell(önk.nem sorol)'!G147+'8.23 sz. mell(szabadidő)'!G147+'8.24 sz. mell(Vészhelyzet)'!G147+'8.25 sz. mell(Közterület fennt)'!G147</f>
        <v>0</v>
      </c>
    </row>
    <row r="148" spans="1:7" s="48" customFormat="1" ht="12" customHeight="1" x14ac:dyDescent="0.2">
      <c r="A148" s="206" t="s">
        <v>87</v>
      </c>
      <c r="B148" s="419" t="s">
        <v>405</v>
      </c>
      <c r="C148" s="607">
        <f>'8.1 sz. mell(múzeum)'!C148+'8.2 sz. mell(könyvtár)'!C148+'8.3 sz. mell(könyvtári áll.)'!C148+'8.4 sz. mell(védőnő)'!C148+'8.5 sz. mell (háziorv.)'!C148+'8.6 sz. mell (isk.étk)'!C148+'8.7 sz. mell(iskola)'!C148+'8.8 sz. mell(szolidarit)'!C148+'8.9 sz. mell(köztemető)'!C148+'8.10 sz. mell(önk.v.)'!C148+'8.11 sz. mell(közp.költs.)'!C148+'8.12 sz. mell(utak)'!C148+'8.13 sz. mell(közvil)'!C148+'8.14 sz. mell(város és község)'!C148+'8.15 sz. mell(fogorvos)'!C148+'8.16 sz. mell(közművelődés)'!C148+'8.17 sz. mell(szoc.tám)'!C148+'8.18 sz. mell(szünid.étk.)'!C148+'8.... sz. mell'!C148+'8.19 sz. mell(önk.jogalk)'!C148+'8.20 sz. mell(tám.fin)'!C148+'8.21 sz. mell(államadó)'!C148+'8.22 sz. mell(önk.nem sorol)'!C148+'8.23 sz. mell(szabadidő)'!C148+'8.24 sz. mell(Vészhelyzet)'!C148+'8.25 sz. mell(Közterület fennt)'!C148</f>
        <v>0</v>
      </c>
      <c r="D148" s="399">
        <f>'8.1 sz. mell(múzeum)'!D148+'8.2 sz. mell(könyvtár)'!D148+'8.3 sz. mell(könyvtári áll.)'!D148+'8.4 sz. mell(védőnő)'!D148+'8.5 sz. mell (háziorv.)'!D148+'8.6 sz. mell (isk.étk)'!D148+'8.7 sz. mell(iskola)'!D148+'8.8 sz. mell(szolidarit)'!D148+'8.9 sz. mell(köztemető)'!D148+'8.10 sz. mell(önk.v.)'!D148+'8.11 sz. mell(közp.költs.)'!D148+'8.12 sz. mell(utak)'!D148+'8.13 sz. mell(közvil)'!D148+'8.14 sz. mell(város és község)'!D148+'8.15 sz. mell(fogorvos)'!D148+'8.16 sz. mell(közművelődés)'!D148+'8.17 sz. mell(szoc.tám)'!D148+'8.18 sz. mell(szünid.étk.)'!D148+'8.... sz. mell'!D148+'8.19 sz. mell(önk.jogalk)'!D148+'8.20 sz. mell(tám.fin)'!D148+'8.21 sz. mell(államadó)'!D148+'8.22 sz. mell(önk.nem sorol)'!D148+'8.23 sz. mell(szabadidő)'!D148+'8.24 sz. mell(Vészhelyzet)'!D148+'8.25 sz. mell(Közterület fennt)'!D148</f>
        <v>0</v>
      </c>
      <c r="E148" s="591">
        <f>'8.1 sz. mell(múzeum)'!E148+'8.2 sz. mell(könyvtár)'!E148+'8.3 sz. mell(könyvtári áll.)'!E148+'8.4 sz. mell(védőnő)'!E148+'8.5 sz. mell (háziorv.)'!E148+'8.6 sz. mell (isk.étk)'!E148+'8.7 sz. mell(iskola)'!E148+'8.8 sz. mell(szolidarit)'!E148+'8.9 sz. mell(köztemető)'!E148+'8.10 sz. mell(önk.v.)'!E148+'8.11 sz. mell(közp.költs.)'!E148+'8.12 sz. mell(utak)'!E148+'8.13 sz. mell(közvil)'!E148+'8.14 sz. mell(város és község)'!E148+'8.15 sz. mell(fogorvos)'!E148+'8.16 sz. mell(közművelődés)'!E148+'8.17 sz. mell(szoc.tám)'!E148+'8.18 sz. mell(szünid.étk.)'!E148+'8.... sz. mell'!E148+'8.19 sz. mell(önk.jogalk)'!E148+'8.20 sz. mell(tám.fin)'!E148+'8.21 sz. mell(államadó)'!E148+'8.22 sz. mell(önk.nem sorol)'!E148+'8.23 sz. mell(szabadidő)'!E148+'8.24 sz. mell(Vészhelyzet)'!E148+'8.25 sz. mell(Közterület fennt)'!E148</f>
        <v>0</v>
      </c>
      <c r="F148" s="591">
        <f>'8.1 sz. mell(múzeum)'!F148+'8.2 sz. mell(könyvtár)'!F148+'8.3 sz. mell(könyvtári áll.)'!F148+'8.4 sz. mell(védőnő)'!F148+'8.5 sz. mell (háziorv.)'!F148+'8.6 sz. mell (isk.étk)'!F148+'8.7 sz. mell(iskola)'!F148+'8.8 sz. mell(szolidarit)'!F148+'8.9 sz. mell(köztemető)'!F148+'8.10 sz. mell(önk.v.)'!F148+'8.11 sz. mell(közp.költs.)'!F148+'8.12 sz. mell(utak)'!F148+'8.13 sz. mell(közvil)'!F148+'8.14 sz. mell(város és község)'!F148+'8.15 sz. mell(fogorvos)'!F148+'8.16 sz. mell(közművelődés)'!F148+'8.17 sz. mell(szoc.tám)'!F148+'8.18 sz. mell(szünid.étk.)'!F148+'8.... sz. mell'!F148+'8.19 sz. mell(önk.jogalk)'!F148+'8.20 sz. mell(tám.fin)'!F148+'8.21 sz. mell(államadó)'!F148+'8.22 sz. mell(önk.nem sorol)'!F148+'8.23 sz. mell(szabadidő)'!F148+'8.24 sz. mell(Vészhelyzet)'!F148+'8.25 sz. mell(Közterület fennt)'!F148</f>
        <v>0</v>
      </c>
      <c r="G148" s="591">
        <f>'8.1 sz. mell(múzeum)'!G148+'8.2 sz. mell(könyvtár)'!G148+'8.3 sz. mell(könyvtári áll.)'!G148+'8.4 sz. mell(védőnő)'!G148+'8.5 sz. mell (háziorv.)'!G148+'8.6 sz. mell (isk.étk)'!G148+'8.7 sz. mell(iskola)'!G148+'8.8 sz. mell(szolidarit)'!G148+'8.9 sz. mell(köztemető)'!G148+'8.10 sz. mell(önk.v.)'!G148+'8.11 sz. mell(közp.költs.)'!G148+'8.12 sz. mell(utak)'!G148+'8.13 sz. mell(közvil)'!G148+'8.14 sz. mell(város és község)'!G148+'8.15 sz. mell(fogorvos)'!G148+'8.16 sz. mell(közművelődés)'!G148+'8.17 sz. mell(szoc.tám)'!G148+'8.18 sz. mell(szünid.étk.)'!G148+'8.... sz. mell'!G148+'8.19 sz. mell(önk.jogalk)'!G148+'8.20 sz. mell(tám.fin)'!G148+'8.21 sz. mell(államadó)'!G148+'8.22 sz. mell(önk.nem sorol)'!G148+'8.23 sz. mell(szabadidő)'!G148+'8.24 sz. mell(Vészhelyzet)'!G148+'8.25 sz. mell(Közterület fennt)'!G148</f>
        <v>0</v>
      </c>
    </row>
    <row r="149" spans="1:7" s="48" customFormat="1" ht="12" customHeight="1" x14ac:dyDescent="0.2">
      <c r="A149" s="206" t="s">
        <v>238</v>
      </c>
      <c r="B149" s="419" t="s">
        <v>400</v>
      </c>
      <c r="C149" s="607">
        <f>'8.1 sz. mell(múzeum)'!C149+'8.2 sz. mell(könyvtár)'!C149+'8.3 sz. mell(könyvtári áll.)'!C149+'8.4 sz. mell(védőnő)'!C149+'8.5 sz. mell (háziorv.)'!C149+'8.6 sz. mell (isk.étk)'!C149+'8.7 sz. mell(iskola)'!C149+'8.8 sz. mell(szolidarit)'!C149+'8.9 sz. mell(köztemető)'!C149+'8.10 sz. mell(önk.v.)'!C149+'8.11 sz. mell(közp.költs.)'!C149+'8.12 sz. mell(utak)'!C149+'8.13 sz. mell(közvil)'!C149+'8.14 sz. mell(város és község)'!C149+'8.15 sz. mell(fogorvos)'!C149+'8.16 sz. mell(közművelődés)'!C149+'8.17 sz. mell(szoc.tám)'!C149+'8.18 sz. mell(szünid.étk.)'!C149+'8.... sz. mell'!C149+'8.19 sz. mell(önk.jogalk)'!C149+'8.20 sz. mell(tám.fin)'!C149+'8.21 sz. mell(államadó)'!C149+'8.22 sz. mell(önk.nem sorol)'!C149+'8.23 sz. mell(szabadidő)'!C149+'8.24 sz. mell(Vészhelyzet)'!C149+'8.25 sz. mell(Közterület fennt)'!C149</f>
        <v>0</v>
      </c>
      <c r="D149" s="399">
        <f>'8.1 sz. mell(múzeum)'!D149+'8.2 sz. mell(könyvtár)'!D149+'8.3 sz. mell(könyvtári áll.)'!D149+'8.4 sz. mell(védőnő)'!D149+'8.5 sz. mell (háziorv.)'!D149+'8.6 sz. mell (isk.étk)'!D149+'8.7 sz. mell(iskola)'!D149+'8.8 sz. mell(szolidarit)'!D149+'8.9 sz. mell(köztemető)'!D149+'8.10 sz. mell(önk.v.)'!D149+'8.11 sz. mell(közp.költs.)'!D149+'8.12 sz. mell(utak)'!D149+'8.13 sz. mell(közvil)'!D149+'8.14 sz. mell(város és község)'!D149+'8.15 sz. mell(fogorvos)'!D149+'8.16 sz. mell(közművelődés)'!D149+'8.17 sz. mell(szoc.tám)'!D149+'8.18 sz. mell(szünid.étk.)'!D149+'8.... sz. mell'!D149+'8.19 sz. mell(önk.jogalk)'!D149+'8.20 sz. mell(tám.fin)'!D149+'8.21 sz. mell(államadó)'!D149+'8.22 sz. mell(önk.nem sorol)'!D149+'8.23 sz. mell(szabadidő)'!D149+'8.24 sz. mell(Vészhelyzet)'!D149+'8.25 sz. mell(Közterület fennt)'!D149</f>
        <v>0</v>
      </c>
      <c r="E149" s="591">
        <f>'8.1 sz. mell(múzeum)'!E149+'8.2 sz. mell(könyvtár)'!E149+'8.3 sz. mell(könyvtári áll.)'!E149+'8.4 sz. mell(védőnő)'!E149+'8.5 sz. mell (háziorv.)'!E149+'8.6 sz. mell (isk.étk)'!E149+'8.7 sz. mell(iskola)'!E149+'8.8 sz. mell(szolidarit)'!E149+'8.9 sz. mell(köztemető)'!E149+'8.10 sz. mell(önk.v.)'!E149+'8.11 sz. mell(közp.költs.)'!E149+'8.12 sz. mell(utak)'!E149+'8.13 sz. mell(közvil)'!E149+'8.14 sz. mell(város és község)'!E149+'8.15 sz. mell(fogorvos)'!E149+'8.16 sz. mell(közművelődés)'!E149+'8.17 sz. mell(szoc.tám)'!E149+'8.18 sz. mell(szünid.étk.)'!E149+'8.... sz. mell'!E149+'8.19 sz. mell(önk.jogalk)'!E149+'8.20 sz. mell(tám.fin)'!E149+'8.21 sz. mell(államadó)'!E149+'8.22 sz. mell(önk.nem sorol)'!E149+'8.23 sz. mell(szabadidő)'!E149+'8.24 sz. mell(Vészhelyzet)'!E149+'8.25 sz. mell(Közterület fennt)'!E149</f>
        <v>0</v>
      </c>
      <c r="F149" s="591">
        <f>'8.1 sz. mell(múzeum)'!F149+'8.2 sz. mell(könyvtár)'!F149+'8.3 sz. mell(könyvtári áll.)'!F149+'8.4 sz. mell(védőnő)'!F149+'8.5 sz. mell (háziorv.)'!F149+'8.6 sz. mell (isk.étk)'!F149+'8.7 sz. mell(iskola)'!F149+'8.8 sz. mell(szolidarit)'!F149+'8.9 sz. mell(köztemető)'!F149+'8.10 sz. mell(önk.v.)'!F149+'8.11 sz. mell(közp.költs.)'!F149+'8.12 sz. mell(utak)'!F149+'8.13 sz. mell(közvil)'!F149+'8.14 sz. mell(város és község)'!F149+'8.15 sz. mell(fogorvos)'!F149+'8.16 sz. mell(közművelődés)'!F149+'8.17 sz. mell(szoc.tám)'!F149+'8.18 sz. mell(szünid.étk.)'!F149+'8.... sz. mell'!F149+'8.19 sz. mell(önk.jogalk)'!F149+'8.20 sz. mell(tám.fin)'!F149+'8.21 sz. mell(államadó)'!F149+'8.22 sz. mell(önk.nem sorol)'!F149+'8.23 sz. mell(szabadidő)'!F149+'8.24 sz. mell(Vészhelyzet)'!F149+'8.25 sz. mell(Közterület fennt)'!F149</f>
        <v>0</v>
      </c>
      <c r="G149" s="591">
        <f>'8.1 sz. mell(múzeum)'!G149+'8.2 sz. mell(könyvtár)'!G149+'8.3 sz. mell(könyvtári áll.)'!G149+'8.4 sz. mell(védőnő)'!G149+'8.5 sz. mell (háziorv.)'!G149+'8.6 sz. mell (isk.étk)'!G149+'8.7 sz. mell(iskola)'!G149+'8.8 sz. mell(szolidarit)'!G149+'8.9 sz. mell(köztemető)'!G149+'8.10 sz. mell(önk.v.)'!G149+'8.11 sz. mell(közp.költs.)'!G149+'8.12 sz. mell(utak)'!G149+'8.13 sz. mell(közvil)'!G149+'8.14 sz. mell(város és község)'!G149+'8.15 sz. mell(fogorvos)'!G149+'8.16 sz. mell(közművelődés)'!G149+'8.17 sz. mell(szoc.tám)'!G149+'8.18 sz. mell(szünid.étk.)'!G149+'8.... sz. mell'!G149+'8.19 sz. mell(önk.jogalk)'!G149+'8.20 sz. mell(tám.fin)'!G149+'8.21 sz. mell(államadó)'!G149+'8.22 sz. mell(önk.nem sorol)'!G149+'8.23 sz. mell(szabadidő)'!G149+'8.24 sz. mell(Vészhelyzet)'!G149+'8.25 sz. mell(Közterület fennt)'!G149</f>
        <v>0</v>
      </c>
    </row>
    <row r="150" spans="1:7" s="48" customFormat="1" ht="12" customHeight="1" x14ac:dyDescent="0.2">
      <c r="A150" s="206" t="s">
        <v>239</v>
      </c>
      <c r="B150" s="419" t="s">
        <v>455</v>
      </c>
      <c r="C150" s="607">
        <f>'8.1 sz. mell(múzeum)'!C150+'8.2 sz. mell(könyvtár)'!C150+'8.3 sz. mell(könyvtári áll.)'!C150+'8.4 sz. mell(védőnő)'!C150+'8.5 sz. mell (háziorv.)'!C150+'8.6 sz. mell (isk.étk)'!C150+'8.7 sz. mell(iskola)'!C150+'8.8 sz. mell(szolidarit)'!C150+'8.9 sz. mell(köztemető)'!C150+'8.10 sz. mell(önk.v.)'!C150+'8.11 sz. mell(közp.költs.)'!C150+'8.12 sz. mell(utak)'!C150+'8.13 sz. mell(közvil)'!C150+'8.14 sz. mell(város és község)'!C150+'8.15 sz. mell(fogorvos)'!C150+'8.16 sz. mell(közművelődés)'!C150+'8.17 sz. mell(szoc.tám)'!C150+'8.18 sz. mell(szünid.étk.)'!C150+'8.... sz. mell'!C150+'8.19 sz. mell(önk.jogalk)'!C150+'8.20 sz. mell(tám.fin)'!C150+'8.21 sz. mell(államadó)'!C150+'8.22 sz. mell(önk.nem sorol)'!C150+'8.23 sz. mell(szabadidő)'!C150+'8.24 sz. mell(Vészhelyzet)'!C150+'8.25 sz. mell(Közterület fennt)'!C150</f>
        <v>0</v>
      </c>
      <c r="D150" s="399">
        <f>'8.1 sz. mell(múzeum)'!D150+'8.2 sz. mell(könyvtár)'!D150+'8.3 sz. mell(könyvtári áll.)'!D150+'8.4 sz. mell(védőnő)'!D150+'8.5 sz. mell (háziorv.)'!D150+'8.6 sz. mell (isk.étk)'!D150+'8.7 sz. mell(iskola)'!D150+'8.8 sz. mell(szolidarit)'!D150+'8.9 sz. mell(köztemető)'!D150+'8.10 sz. mell(önk.v.)'!D150+'8.11 sz. mell(közp.költs.)'!D150+'8.12 sz. mell(utak)'!D150+'8.13 sz. mell(közvil)'!D150+'8.14 sz. mell(város és község)'!D150+'8.15 sz. mell(fogorvos)'!D150+'8.16 sz. mell(közművelődés)'!D150+'8.17 sz. mell(szoc.tám)'!D150+'8.18 sz. mell(szünid.étk.)'!D150+'8.... sz. mell'!D150+'8.19 sz. mell(önk.jogalk)'!D150+'8.20 sz. mell(tám.fin)'!D150+'8.21 sz. mell(államadó)'!D150+'8.22 sz. mell(önk.nem sorol)'!D150+'8.23 sz. mell(szabadidő)'!D150+'8.24 sz. mell(Vészhelyzet)'!D150+'8.25 sz. mell(Közterület fennt)'!D150</f>
        <v>0</v>
      </c>
      <c r="E150" s="591">
        <f>'8.1 sz. mell(múzeum)'!E150+'8.2 sz. mell(könyvtár)'!E150+'8.3 sz. mell(könyvtári áll.)'!E150+'8.4 sz. mell(védőnő)'!E150+'8.5 sz. mell (háziorv.)'!E150+'8.6 sz. mell (isk.étk)'!E150+'8.7 sz. mell(iskola)'!E150+'8.8 sz. mell(szolidarit)'!E150+'8.9 sz. mell(köztemető)'!E150+'8.10 sz. mell(önk.v.)'!E150+'8.11 sz. mell(közp.költs.)'!E150+'8.12 sz. mell(utak)'!E150+'8.13 sz. mell(közvil)'!E150+'8.14 sz. mell(város és község)'!E150+'8.15 sz. mell(fogorvos)'!E150+'8.16 sz. mell(közművelődés)'!E150+'8.17 sz. mell(szoc.tám)'!E150+'8.18 sz. mell(szünid.étk.)'!E150+'8.... sz. mell'!E150+'8.19 sz. mell(önk.jogalk)'!E150+'8.20 sz. mell(tám.fin)'!E150+'8.21 sz. mell(államadó)'!E150+'8.22 sz. mell(önk.nem sorol)'!E150+'8.23 sz. mell(szabadidő)'!E150+'8.24 sz. mell(Vészhelyzet)'!E150+'8.25 sz. mell(Közterület fennt)'!E150</f>
        <v>0</v>
      </c>
      <c r="F150" s="591">
        <f>'8.1 sz. mell(múzeum)'!F150+'8.2 sz. mell(könyvtár)'!F150+'8.3 sz. mell(könyvtári áll.)'!F150+'8.4 sz. mell(védőnő)'!F150+'8.5 sz. mell (háziorv.)'!F150+'8.6 sz. mell (isk.étk)'!F150+'8.7 sz. mell(iskola)'!F150+'8.8 sz. mell(szolidarit)'!F150+'8.9 sz. mell(köztemető)'!F150+'8.10 sz. mell(önk.v.)'!F150+'8.11 sz. mell(közp.költs.)'!F150+'8.12 sz. mell(utak)'!F150+'8.13 sz. mell(közvil)'!F150+'8.14 sz. mell(város és község)'!F150+'8.15 sz. mell(fogorvos)'!F150+'8.16 sz. mell(közművelődés)'!F150+'8.17 sz. mell(szoc.tám)'!F150+'8.18 sz. mell(szünid.étk.)'!F150+'8.... sz. mell'!F150+'8.19 sz. mell(önk.jogalk)'!F150+'8.20 sz. mell(tám.fin)'!F150+'8.21 sz. mell(államadó)'!F150+'8.22 sz. mell(önk.nem sorol)'!F150+'8.23 sz. mell(szabadidő)'!F150+'8.24 sz. mell(Vészhelyzet)'!F150+'8.25 sz. mell(Közterület fennt)'!F150</f>
        <v>0</v>
      </c>
      <c r="G150" s="591">
        <f>'8.1 sz. mell(múzeum)'!G150+'8.2 sz. mell(könyvtár)'!G150+'8.3 sz. mell(könyvtári áll.)'!G150+'8.4 sz. mell(védőnő)'!G150+'8.5 sz. mell (háziorv.)'!G150+'8.6 sz. mell (isk.étk)'!G150+'8.7 sz. mell(iskola)'!G150+'8.8 sz. mell(szolidarit)'!G150+'8.9 sz. mell(köztemető)'!G150+'8.10 sz. mell(önk.v.)'!G150+'8.11 sz. mell(közp.költs.)'!G150+'8.12 sz. mell(utak)'!G150+'8.13 sz. mell(közvil)'!G150+'8.14 sz. mell(város és község)'!G150+'8.15 sz. mell(fogorvos)'!G150+'8.16 sz. mell(közművelődés)'!G150+'8.17 sz. mell(szoc.tám)'!G150+'8.18 sz. mell(szünid.étk.)'!G150+'8.... sz. mell'!G150+'8.19 sz. mell(önk.jogalk)'!G150+'8.20 sz. mell(tám.fin)'!G150+'8.21 sz. mell(államadó)'!G150+'8.22 sz. mell(önk.nem sorol)'!G150+'8.23 sz. mell(szabadidő)'!G150+'8.24 sz. mell(Vészhelyzet)'!G150+'8.25 sz. mell(Közterület fennt)'!G150</f>
        <v>0</v>
      </c>
    </row>
    <row r="151" spans="1:7" ht="12.75" customHeight="1" thickBot="1" x14ac:dyDescent="0.25">
      <c r="A151" s="215" t="s">
        <v>404</v>
      </c>
      <c r="B151" s="420" t="s">
        <v>407</v>
      </c>
      <c r="C151" s="608">
        <f>'8.1 sz. mell(múzeum)'!C151+'8.2 sz. mell(könyvtár)'!C151+'8.3 sz. mell(könyvtári áll.)'!C151+'8.4 sz. mell(védőnő)'!C151+'8.5 sz. mell (háziorv.)'!C151+'8.6 sz. mell (isk.étk)'!C151+'8.7 sz. mell(iskola)'!C151+'8.8 sz. mell(szolidarit)'!C151+'8.9 sz. mell(köztemető)'!C151+'8.10 sz. mell(önk.v.)'!C151+'8.11 sz. mell(közp.költs.)'!C151+'8.12 sz. mell(utak)'!C151+'8.13 sz. mell(közvil)'!C151+'8.14 sz. mell(város és község)'!C151+'8.15 sz. mell(fogorvos)'!C151+'8.16 sz. mell(közművelődés)'!C151+'8.17 sz. mell(szoc.tám)'!C151+'8.18 sz. mell(szünid.étk.)'!C151+'8.... sz. mell'!C151+'8.19 sz. mell(önk.jogalk)'!C151+'8.20 sz. mell(tám.fin)'!C151+'8.21 sz. mell(államadó)'!C151+'8.22 sz. mell(önk.nem sorol)'!C151+'8.23 sz. mell(szabadidő)'!C151+'8.24 sz. mell(Vészhelyzet)'!C151+'8.25 sz. mell(Közterület fennt)'!C151</f>
        <v>0</v>
      </c>
      <c r="D151" s="407">
        <f>'8.1 sz. mell(múzeum)'!D151+'8.2 sz. mell(könyvtár)'!D151+'8.3 sz. mell(könyvtári áll.)'!D151+'8.4 sz. mell(védőnő)'!D151+'8.5 sz. mell (háziorv.)'!D151+'8.6 sz. mell (isk.étk)'!D151+'8.7 sz. mell(iskola)'!D151+'8.8 sz. mell(szolidarit)'!D151+'8.9 sz. mell(köztemető)'!D151+'8.10 sz. mell(önk.v.)'!D151+'8.11 sz. mell(közp.költs.)'!D151+'8.12 sz. mell(utak)'!D151+'8.13 sz. mell(közvil)'!D151+'8.14 sz. mell(város és község)'!D151+'8.15 sz. mell(fogorvos)'!D151+'8.16 sz. mell(közművelődés)'!D151+'8.17 sz. mell(szoc.tám)'!D151+'8.18 sz. mell(szünid.étk.)'!D151+'8.... sz. mell'!D151+'8.19 sz. mell(önk.jogalk)'!D151+'8.20 sz. mell(tám.fin)'!D151+'8.21 sz. mell(államadó)'!D151+'8.22 sz. mell(önk.nem sorol)'!D151+'8.23 sz. mell(szabadidő)'!D151+'8.24 sz. mell(Vészhelyzet)'!D151+'8.25 sz. mell(Közterület fennt)'!D151</f>
        <v>0</v>
      </c>
      <c r="E151" s="592">
        <f>'8.1 sz. mell(múzeum)'!E151+'8.2 sz. mell(könyvtár)'!E151+'8.3 sz. mell(könyvtári áll.)'!E151+'8.4 sz. mell(védőnő)'!E151+'8.5 sz. mell (háziorv.)'!E151+'8.6 sz. mell (isk.étk)'!E151+'8.7 sz. mell(iskola)'!E151+'8.8 sz. mell(szolidarit)'!E151+'8.9 sz. mell(köztemető)'!E151+'8.10 sz. mell(önk.v.)'!E151+'8.11 sz. mell(közp.költs.)'!E151+'8.12 sz. mell(utak)'!E151+'8.13 sz. mell(közvil)'!E151+'8.14 sz. mell(város és község)'!E151+'8.15 sz. mell(fogorvos)'!E151+'8.16 sz. mell(közművelődés)'!E151+'8.17 sz. mell(szoc.tám)'!E151+'8.18 sz. mell(szünid.étk.)'!E151+'8.... sz. mell'!E151+'8.19 sz. mell(önk.jogalk)'!E151+'8.20 sz. mell(tám.fin)'!E151+'8.21 sz. mell(államadó)'!E151+'8.22 sz. mell(önk.nem sorol)'!E151+'8.23 sz. mell(szabadidő)'!E151+'8.24 sz. mell(Vészhelyzet)'!E151+'8.25 sz. mell(Közterület fennt)'!E151</f>
        <v>0</v>
      </c>
      <c r="F151" s="592">
        <f>'8.1 sz. mell(múzeum)'!F151+'8.2 sz. mell(könyvtár)'!F151+'8.3 sz. mell(könyvtári áll.)'!F151+'8.4 sz. mell(védőnő)'!F151+'8.5 sz. mell (háziorv.)'!F151+'8.6 sz. mell (isk.étk)'!F151+'8.7 sz. mell(iskola)'!F151+'8.8 sz. mell(szolidarit)'!F151+'8.9 sz. mell(köztemető)'!F151+'8.10 sz. mell(önk.v.)'!F151+'8.11 sz. mell(közp.költs.)'!F151+'8.12 sz. mell(utak)'!F151+'8.13 sz. mell(közvil)'!F151+'8.14 sz. mell(város és község)'!F151+'8.15 sz. mell(fogorvos)'!F151+'8.16 sz. mell(közművelődés)'!F151+'8.17 sz. mell(szoc.tám)'!F151+'8.18 sz. mell(szünid.étk.)'!F151+'8.... sz. mell'!F151+'8.19 sz. mell(önk.jogalk)'!F151+'8.20 sz. mell(tám.fin)'!F151+'8.21 sz. mell(államadó)'!F151+'8.22 sz. mell(önk.nem sorol)'!F151+'8.23 sz. mell(szabadidő)'!F151+'8.24 sz. mell(Vészhelyzet)'!F151+'8.25 sz. mell(Közterület fennt)'!F151</f>
        <v>0</v>
      </c>
      <c r="G151" s="592">
        <f>'8.1 sz. mell(múzeum)'!G151+'8.2 sz. mell(könyvtár)'!G151+'8.3 sz. mell(könyvtári áll.)'!G151+'8.4 sz. mell(védőnő)'!G151+'8.5 sz. mell (háziorv.)'!G151+'8.6 sz. mell (isk.étk)'!G151+'8.7 sz. mell(iskola)'!G151+'8.8 sz. mell(szolidarit)'!G151+'8.9 sz. mell(köztemető)'!G151+'8.10 sz. mell(önk.v.)'!G151+'8.11 sz. mell(közp.költs.)'!G151+'8.12 sz. mell(utak)'!G151+'8.13 sz. mell(közvil)'!G151+'8.14 sz. mell(város és község)'!G151+'8.15 sz. mell(fogorvos)'!G151+'8.16 sz. mell(közművelődés)'!G151+'8.17 sz. mell(szoc.tám)'!G151+'8.18 sz. mell(szünid.étk.)'!G151+'8.... sz. mell'!G151+'8.19 sz. mell(önk.jogalk)'!G151+'8.20 sz. mell(tám.fin)'!G151+'8.21 sz. mell(államadó)'!G151+'8.22 sz. mell(önk.nem sorol)'!G151+'8.23 sz. mell(szabadidő)'!G151+'8.24 sz. mell(Vészhelyzet)'!G151+'8.25 sz. mell(Közterület fennt)'!G151</f>
        <v>0</v>
      </c>
    </row>
    <row r="152" spans="1:7" ht="12.75" customHeight="1" thickBot="1" x14ac:dyDescent="0.25">
      <c r="A152" s="242" t="s">
        <v>20</v>
      </c>
      <c r="B152" s="328" t="s">
        <v>408</v>
      </c>
      <c r="C152" s="540">
        <f>'8.1 sz. mell(múzeum)'!C152+'8.2 sz. mell(könyvtár)'!C152+'8.3 sz. mell(könyvtári áll.)'!C152+'8.4 sz. mell(védőnő)'!C152+'8.5 sz. mell (háziorv.)'!C152+'8.6 sz. mell (isk.étk)'!C152+'8.7 sz. mell(iskola)'!C152+'8.8 sz. mell(szolidarit)'!C152+'8.9 sz. mell(köztemető)'!C152+'8.10 sz. mell(önk.v.)'!C152+'8.11 sz. mell(közp.költs.)'!C152+'8.12 sz. mell(utak)'!C152+'8.13 sz. mell(közvil)'!C152+'8.14 sz. mell(város és község)'!C152+'8.15 sz. mell(fogorvos)'!C152+'8.16 sz. mell(közművelődés)'!C152+'8.17 sz. mell(szoc.tám)'!C152+'8.18 sz. mell(szünid.étk.)'!C152+'8.... sz. mell'!C152+'8.19 sz. mell(önk.jogalk)'!C152+'8.20 sz. mell(tám.fin)'!C152+'8.21 sz. mell(államadó)'!C152+'8.22 sz. mell(önk.nem sorol)'!C152+'8.23 sz. mell(szabadidő)'!C152+'8.24 sz. mell(Vészhelyzet)'!C152+'8.25 sz. mell(Közterület fennt)'!C152</f>
        <v>0</v>
      </c>
      <c r="D152" s="408">
        <f>'8.1 sz. mell(múzeum)'!D152+'8.2 sz. mell(könyvtár)'!D152+'8.3 sz. mell(könyvtári áll.)'!D152+'8.4 sz. mell(védőnő)'!D152+'8.5 sz. mell (háziorv.)'!D152+'8.6 sz. mell (isk.étk)'!D152+'8.7 sz. mell(iskola)'!D152+'8.8 sz. mell(szolidarit)'!D152+'8.9 sz. mell(köztemető)'!D152+'8.10 sz. mell(önk.v.)'!D152+'8.11 sz. mell(közp.költs.)'!D152+'8.12 sz. mell(utak)'!D152+'8.13 sz. mell(közvil)'!D152+'8.14 sz. mell(város és község)'!D152+'8.15 sz. mell(fogorvos)'!D152+'8.16 sz. mell(közművelődés)'!D152+'8.17 sz. mell(szoc.tám)'!D152+'8.18 sz. mell(szünid.étk.)'!D152+'8.... sz. mell'!D152+'8.19 sz. mell(önk.jogalk)'!D152+'8.20 sz. mell(tám.fin)'!D152+'8.21 sz. mell(államadó)'!D152+'8.22 sz. mell(önk.nem sorol)'!D152+'8.23 sz. mell(szabadidő)'!D152+'8.24 sz. mell(Vészhelyzet)'!D152+'8.25 sz. mell(Közterület fennt)'!D152</f>
        <v>0</v>
      </c>
      <c r="E152" s="478">
        <f>'8.1 sz. mell(múzeum)'!E152+'8.2 sz. mell(könyvtár)'!E152+'8.3 sz. mell(könyvtári áll.)'!E152+'8.4 sz. mell(védőnő)'!E152+'8.5 sz. mell (háziorv.)'!E152+'8.6 sz. mell (isk.étk)'!E152+'8.7 sz. mell(iskola)'!E152+'8.8 sz. mell(szolidarit)'!E152+'8.9 sz. mell(köztemető)'!E152+'8.10 sz. mell(önk.v.)'!E152+'8.11 sz. mell(közp.költs.)'!E152+'8.12 sz. mell(utak)'!E152+'8.13 sz. mell(közvil)'!E152+'8.14 sz. mell(város és község)'!E152+'8.15 sz. mell(fogorvos)'!E152+'8.16 sz. mell(közművelődés)'!E152+'8.17 sz. mell(szoc.tám)'!E152+'8.18 sz. mell(szünid.étk.)'!E152+'8.... sz. mell'!E152+'8.19 sz. mell(önk.jogalk)'!E152+'8.20 sz. mell(tám.fin)'!E152+'8.21 sz. mell(államadó)'!E152+'8.22 sz. mell(önk.nem sorol)'!E152+'8.23 sz. mell(szabadidő)'!E152+'8.24 sz. mell(Vészhelyzet)'!E152+'8.25 sz. mell(Közterület fennt)'!E152</f>
        <v>0</v>
      </c>
      <c r="F152" s="478">
        <f>'8.1 sz. mell(múzeum)'!F152+'8.2 sz. mell(könyvtár)'!F152+'8.3 sz. mell(könyvtári áll.)'!F152+'8.4 sz. mell(védőnő)'!F152+'8.5 sz. mell (háziorv.)'!F152+'8.6 sz. mell (isk.étk)'!F152+'8.7 sz. mell(iskola)'!F152+'8.8 sz. mell(szolidarit)'!F152+'8.9 sz. mell(köztemető)'!F152+'8.10 sz. mell(önk.v.)'!F152+'8.11 sz. mell(közp.költs.)'!F152+'8.12 sz. mell(utak)'!F152+'8.13 sz. mell(közvil)'!F152+'8.14 sz. mell(város és község)'!F152+'8.15 sz. mell(fogorvos)'!F152+'8.16 sz. mell(közművelődés)'!F152+'8.17 sz. mell(szoc.tám)'!F152+'8.18 sz. mell(szünid.étk.)'!F152+'8.... sz. mell'!F152+'8.19 sz. mell(önk.jogalk)'!F152+'8.20 sz. mell(tám.fin)'!F152+'8.21 sz. mell(államadó)'!F152+'8.22 sz. mell(önk.nem sorol)'!F152+'8.23 sz. mell(szabadidő)'!F152+'8.24 sz. mell(Vészhelyzet)'!F152+'8.25 sz. mell(Közterület fennt)'!F152</f>
        <v>0</v>
      </c>
      <c r="G152" s="478">
        <f>'8.1 sz. mell(múzeum)'!G152+'8.2 sz. mell(könyvtár)'!G152+'8.3 sz. mell(könyvtári áll.)'!G152+'8.4 sz. mell(védőnő)'!G152+'8.5 sz. mell (háziorv.)'!G152+'8.6 sz. mell (isk.étk)'!G152+'8.7 sz. mell(iskola)'!G152+'8.8 sz. mell(szolidarit)'!G152+'8.9 sz. mell(köztemető)'!G152+'8.10 sz. mell(önk.v.)'!G152+'8.11 sz. mell(közp.költs.)'!G152+'8.12 sz. mell(utak)'!G152+'8.13 sz. mell(közvil)'!G152+'8.14 sz. mell(város és község)'!G152+'8.15 sz. mell(fogorvos)'!G152+'8.16 sz. mell(közművelődés)'!G152+'8.17 sz. mell(szoc.tám)'!G152+'8.18 sz. mell(szünid.étk.)'!G152+'8.... sz. mell'!G152+'8.19 sz. mell(önk.jogalk)'!G152+'8.20 sz. mell(tám.fin)'!G152+'8.21 sz. mell(államadó)'!G152+'8.22 sz. mell(önk.nem sorol)'!G152+'8.23 sz. mell(szabadidő)'!G152+'8.24 sz. mell(Vészhelyzet)'!G152+'8.25 sz. mell(Közterület fennt)'!G152</f>
        <v>0</v>
      </c>
    </row>
    <row r="153" spans="1:7" ht="12.75" customHeight="1" thickBot="1" x14ac:dyDescent="0.25">
      <c r="A153" s="242" t="s">
        <v>21</v>
      </c>
      <c r="B153" s="328" t="s">
        <v>409</v>
      </c>
      <c r="C153" s="528">
        <f>'8.1 sz. mell(múzeum)'!C153+'8.2 sz. mell(könyvtár)'!C153+'8.3 sz. mell(könyvtári áll.)'!C153+'8.4 sz. mell(védőnő)'!C153+'8.5 sz. mell (háziorv.)'!C153+'8.6 sz. mell (isk.étk)'!C153+'8.7 sz. mell(iskola)'!C153+'8.8 sz. mell(szolidarit)'!C153+'8.9 sz. mell(köztemető)'!C153+'8.10 sz. mell(önk.v.)'!C153+'8.11 sz. mell(közp.költs.)'!C153+'8.12 sz. mell(utak)'!C153+'8.13 sz. mell(közvil)'!C153+'8.14 sz. mell(város és község)'!C153+'8.15 sz. mell(fogorvos)'!C153+'8.16 sz. mell(közművelődés)'!C153+'8.17 sz. mell(szoc.tám)'!C153+'8.18 sz. mell(szünid.étk.)'!C153+'8.... sz. mell'!C153+'8.19 sz. mell(önk.jogalk)'!C153+'8.20 sz. mell(tám.fin)'!C153+'8.21 sz. mell(államadó)'!C153+'8.22 sz. mell(önk.nem sorol)'!C153+'8.23 sz. mell(szabadidő)'!C153+'8.24 sz. mell(Vészhelyzet)'!C153+'8.25 sz. mell(Közterület fennt)'!C153</f>
        <v>0</v>
      </c>
      <c r="D153" s="323">
        <f>'8.1 sz. mell(múzeum)'!D153+'8.2 sz. mell(könyvtár)'!D153+'8.3 sz. mell(könyvtári áll.)'!D153+'8.4 sz. mell(védőnő)'!D153+'8.5 sz. mell (háziorv.)'!D153+'8.6 sz. mell (isk.étk)'!D153+'8.7 sz. mell(iskola)'!D153+'8.8 sz. mell(szolidarit)'!D153+'8.9 sz. mell(köztemető)'!D153+'8.10 sz. mell(önk.v.)'!D153+'8.11 sz. mell(közp.költs.)'!D153+'8.12 sz. mell(utak)'!D153+'8.13 sz. mell(közvil)'!D153+'8.14 sz. mell(város és község)'!D153+'8.15 sz. mell(fogorvos)'!D153+'8.16 sz. mell(közművelődés)'!D153+'8.17 sz. mell(szoc.tám)'!D153+'8.18 sz. mell(szünid.étk.)'!D153+'8.... sz. mell'!D153+'8.19 sz. mell(önk.jogalk)'!D153+'8.20 sz. mell(tám.fin)'!D153+'8.21 sz. mell(államadó)'!D153+'8.22 sz. mell(önk.nem sorol)'!D153+'8.23 sz. mell(szabadidő)'!D153+'8.24 sz. mell(Vészhelyzet)'!D153+'8.25 sz. mell(Közterület fennt)'!D153</f>
        <v>0</v>
      </c>
      <c r="E153" s="115">
        <f>'8.1 sz. mell(múzeum)'!E153+'8.2 sz. mell(könyvtár)'!E153+'8.3 sz. mell(könyvtári áll.)'!E153+'8.4 sz. mell(védőnő)'!E153+'8.5 sz. mell (háziorv.)'!E153+'8.6 sz. mell (isk.étk)'!E153+'8.7 sz. mell(iskola)'!E153+'8.8 sz. mell(szolidarit)'!E153+'8.9 sz. mell(köztemető)'!E153+'8.10 sz. mell(önk.v.)'!E153+'8.11 sz. mell(közp.költs.)'!E153+'8.12 sz. mell(utak)'!E153+'8.13 sz. mell(közvil)'!E153+'8.14 sz. mell(város és község)'!E153+'8.15 sz. mell(fogorvos)'!E153+'8.16 sz. mell(közművelődés)'!E153+'8.17 sz. mell(szoc.tám)'!E153+'8.18 sz. mell(szünid.étk.)'!E153+'8.... sz. mell'!E153+'8.19 sz. mell(önk.jogalk)'!E153+'8.20 sz. mell(tám.fin)'!E153+'8.21 sz. mell(államadó)'!E153+'8.22 sz. mell(önk.nem sorol)'!E153+'8.23 sz. mell(szabadidő)'!E153+'8.24 sz. mell(Vészhelyzet)'!E153+'8.25 sz. mell(Közterület fennt)'!E153</f>
        <v>0</v>
      </c>
      <c r="F153" s="115">
        <f>'8.1 sz. mell(múzeum)'!F153+'8.2 sz. mell(könyvtár)'!F153+'8.3 sz. mell(könyvtári áll.)'!F153+'8.4 sz. mell(védőnő)'!F153+'8.5 sz. mell (háziorv.)'!F153+'8.6 sz. mell (isk.étk)'!F153+'8.7 sz. mell(iskola)'!F153+'8.8 sz. mell(szolidarit)'!F153+'8.9 sz. mell(köztemető)'!F153+'8.10 sz. mell(önk.v.)'!F153+'8.11 sz. mell(közp.költs.)'!F153+'8.12 sz. mell(utak)'!F153+'8.13 sz. mell(közvil)'!F153+'8.14 sz. mell(város és község)'!F153+'8.15 sz. mell(fogorvos)'!F153+'8.16 sz. mell(közművelődés)'!F153+'8.17 sz. mell(szoc.tám)'!F153+'8.18 sz. mell(szünid.étk.)'!F153+'8.... sz. mell'!F153+'8.19 sz. mell(önk.jogalk)'!F153+'8.20 sz. mell(tám.fin)'!F153+'8.21 sz. mell(államadó)'!F153+'8.22 sz. mell(önk.nem sorol)'!F153+'8.23 sz. mell(szabadidő)'!F153+'8.24 sz. mell(Vészhelyzet)'!F153+'8.25 sz. mell(Közterület fennt)'!F153</f>
        <v>0</v>
      </c>
      <c r="G153" s="115">
        <f>'8.1 sz. mell(múzeum)'!G153+'8.2 sz. mell(könyvtár)'!G153+'8.3 sz. mell(könyvtári áll.)'!G153+'8.4 sz. mell(védőnő)'!G153+'8.5 sz. mell (háziorv.)'!G153+'8.6 sz. mell (isk.étk)'!G153+'8.7 sz. mell(iskola)'!G153+'8.8 sz. mell(szolidarit)'!G153+'8.9 sz. mell(köztemető)'!G153+'8.10 sz. mell(önk.v.)'!G153+'8.11 sz. mell(közp.költs.)'!G153+'8.12 sz. mell(utak)'!G153+'8.13 sz. mell(közvil)'!G153+'8.14 sz. mell(város és község)'!G153+'8.15 sz. mell(fogorvos)'!G153+'8.16 sz. mell(közművelődés)'!G153+'8.17 sz. mell(szoc.tám)'!G153+'8.18 sz. mell(szünid.étk.)'!G153+'8.... sz. mell'!G153+'8.19 sz. mell(önk.jogalk)'!G153+'8.20 sz. mell(tám.fin)'!G153+'8.21 sz. mell(államadó)'!G153+'8.22 sz. mell(önk.nem sorol)'!G153+'8.23 sz. mell(szabadidő)'!G153+'8.24 sz. mell(Vészhelyzet)'!G153+'8.25 sz. mell(Közterület fennt)'!G153</f>
        <v>0</v>
      </c>
    </row>
    <row r="154" spans="1:7" ht="12" customHeight="1" thickBot="1" x14ac:dyDescent="0.25">
      <c r="A154" s="22" t="s">
        <v>22</v>
      </c>
      <c r="B154" s="328" t="s">
        <v>411</v>
      </c>
      <c r="C154" s="528">
        <f>'8.1 sz. mell(múzeum)'!C154+'8.2 sz. mell(könyvtár)'!C154+'8.3 sz. mell(könyvtári áll.)'!C154+'8.4 sz. mell(védőnő)'!C154+'8.5 sz. mell (háziorv.)'!C154+'8.6 sz. mell (isk.étk)'!C154+'8.7 sz. mell(iskola)'!C154+'8.8 sz. mell(szolidarit)'!C154+'8.9 sz. mell(köztemető)'!C154+'8.10 sz. mell(önk.v.)'!C154+'8.11 sz. mell(közp.költs.)'!C154+'8.12 sz. mell(utak)'!C154+'8.13 sz. mell(közvil)'!C154+'8.14 sz. mell(város és község)'!C154+'8.15 sz. mell(fogorvos)'!C154+'8.16 sz. mell(közművelődés)'!C154+'8.17 sz. mell(szoc.tám)'!C154+'8.18 sz. mell(szünid.étk.)'!C154+'8.... sz. mell'!C154+'8.19 sz. mell(önk.jogalk)'!C154+'8.20 sz. mell(tám.fin)'!C154+'8.21 sz. mell(államadó)'!C154+'8.22 sz. mell(önk.nem sorol)'!C154+'8.23 sz. mell(szabadidő)'!C154+'8.24 sz. mell(Vészhelyzet)'!C154+'8.25 sz. mell(Közterület fennt)'!C154</f>
        <v>531484732</v>
      </c>
      <c r="D154" s="323">
        <f>'8.1 sz. mell(múzeum)'!D154+'8.2 sz. mell(könyvtár)'!D154+'8.3 sz. mell(könyvtári áll.)'!D154+'8.4 sz. mell(védőnő)'!D154+'8.5 sz. mell (háziorv.)'!D154+'8.6 sz. mell (isk.étk)'!D154+'8.7 sz. mell(iskola)'!D154+'8.8 sz. mell(szolidarit)'!D154+'8.9 sz. mell(köztemető)'!D154+'8.10 sz. mell(önk.v.)'!D154+'8.11 sz. mell(közp.költs.)'!D154+'8.12 sz. mell(utak)'!D154+'8.13 sz. mell(közvil)'!D154+'8.14 sz. mell(város és község)'!D154+'8.15 sz. mell(fogorvos)'!D154+'8.16 sz. mell(közművelődés)'!D154+'8.17 sz. mell(szoc.tám)'!D154+'8.18 sz. mell(szünid.étk.)'!D154+'8.... sz. mell'!D154+'8.19 sz. mell(önk.jogalk)'!D154+'8.20 sz. mell(tám.fin)'!D154+'8.21 sz. mell(államadó)'!D154+'8.22 sz. mell(önk.nem sorol)'!D154+'8.23 sz. mell(szabadidő)'!D154+'8.24 sz. mell(Vészhelyzet)'!D154+'8.25 sz. mell(Közterület fennt)'!D154</f>
        <v>545433417</v>
      </c>
      <c r="E154" s="115">
        <f>'8.1 sz. mell(múzeum)'!E154+'8.2 sz. mell(könyvtár)'!E154+'8.3 sz. mell(könyvtári áll.)'!E154+'8.4 sz. mell(védőnő)'!E154+'8.5 sz. mell (háziorv.)'!E154+'8.6 sz. mell (isk.étk)'!E154+'8.7 sz. mell(iskola)'!E154+'8.8 sz. mell(szolidarit)'!E154+'8.9 sz. mell(köztemető)'!E154+'8.10 sz. mell(önk.v.)'!E154+'8.11 sz. mell(közp.költs.)'!E154+'8.12 sz. mell(utak)'!E154+'8.13 sz. mell(közvil)'!E154+'8.14 sz. mell(város és község)'!E154+'8.15 sz. mell(fogorvos)'!E154+'8.16 sz. mell(közművelődés)'!E154+'8.17 sz. mell(szoc.tám)'!E154+'8.18 sz. mell(szünid.étk.)'!E154+'8.... sz. mell'!E154+'8.19 sz. mell(önk.jogalk)'!E154+'8.20 sz. mell(tám.fin)'!E154+'8.21 sz. mell(államadó)'!E154+'8.22 sz. mell(önk.nem sorol)'!E154+'8.23 sz. mell(szabadidő)'!E154+'8.24 sz. mell(Vészhelyzet)'!E154+'8.25 sz. mell(Közterület fennt)'!E154</f>
        <v>553487528</v>
      </c>
      <c r="F154" s="115">
        <f>'8.1 sz. mell(múzeum)'!F154+'8.2 sz. mell(könyvtár)'!F154+'8.3 sz. mell(könyvtári áll.)'!F154+'8.4 sz. mell(védőnő)'!F154+'8.5 sz. mell (háziorv.)'!F154+'8.6 sz. mell (isk.étk)'!F154+'8.7 sz. mell(iskola)'!F154+'8.8 sz. mell(szolidarit)'!F154+'8.9 sz. mell(köztemető)'!F154+'8.10 sz. mell(önk.v.)'!F154+'8.11 sz. mell(közp.költs.)'!F154+'8.12 sz. mell(utak)'!F154+'8.13 sz. mell(közvil)'!F154+'8.14 sz. mell(város és község)'!F154+'8.15 sz. mell(fogorvos)'!F154+'8.16 sz. mell(közművelődés)'!F154+'8.17 sz. mell(szoc.tám)'!F154+'8.18 sz. mell(szünid.étk.)'!F154+'8.... sz. mell'!F154+'8.19 sz. mell(önk.jogalk)'!F154+'8.20 sz. mell(tám.fin)'!F154+'8.21 sz. mell(államadó)'!F154+'8.22 sz. mell(önk.nem sorol)'!F154+'8.23 sz. mell(szabadidő)'!F154+'8.24 sz. mell(Vészhelyzet)'!F154+'8.25 sz. mell(Közterület fennt)'!F154</f>
        <v>715858638</v>
      </c>
      <c r="G154" s="115">
        <f>'8.1 sz. mell(múzeum)'!G154+'8.2 sz. mell(könyvtár)'!G154+'8.3 sz. mell(könyvtári áll.)'!G154+'8.4 sz. mell(védőnő)'!G154+'8.5 sz. mell (háziorv.)'!G154+'8.6 sz. mell (isk.étk)'!G154+'8.7 sz. mell(iskola)'!G154+'8.8 sz. mell(szolidarit)'!G154+'8.9 sz. mell(köztemető)'!G154+'8.10 sz. mell(önk.v.)'!G154+'8.11 sz. mell(közp.költs.)'!G154+'8.12 sz. mell(utak)'!G154+'8.13 sz. mell(közvil)'!G154+'8.14 sz. mell(város és község)'!G154+'8.15 sz. mell(fogorvos)'!G154+'8.16 sz. mell(közművelődés)'!G154+'8.17 sz. mell(szoc.tám)'!G154+'8.18 sz. mell(szünid.étk.)'!G154+'8.... sz. mell'!G154+'8.19 sz. mell(önk.jogalk)'!G154+'8.20 sz. mell(tám.fin)'!G154+'8.21 sz. mell(államadó)'!G154+'8.22 sz. mell(önk.nem sorol)'!G154+'8.23 sz. mell(szabadidő)'!G154+'8.24 sz. mell(Vészhelyzet)'!G154+'8.25 sz. mell(Közterület fennt)'!G154</f>
        <v>643241815</v>
      </c>
    </row>
    <row r="155" spans="1:7" ht="15" customHeight="1" thickBot="1" x14ac:dyDescent="0.25">
      <c r="A155" s="217" t="s">
        <v>23</v>
      </c>
      <c r="B155" s="329" t="s">
        <v>410</v>
      </c>
      <c r="C155" s="528">
        <f>'8.1 sz. mell(múzeum)'!C155+'8.2 sz. mell(könyvtár)'!C155+'8.3 sz. mell(könyvtári áll.)'!C155+'8.4 sz. mell(védőnő)'!C155+'8.5 sz. mell (háziorv.)'!C155+'8.6 sz. mell (isk.étk)'!C155+'8.7 sz. mell(iskola)'!C155+'8.8 sz. mell(szolidarit)'!C155+'8.9 sz. mell(köztemető)'!C155+'8.10 sz. mell(önk.v.)'!C155+'8.11 sz. mell(közp.költs.)'!C155+'8.12 sz. mell(utak)'!C155+'8.13 sz. mell(közvil)'!C155+'8.14 sz. mell(város és község)'!C155+'8.15 sz. mell(fogorvos)'!C155+'8.16 sz. mell(közművelődés)'!C155+'8.17 sz. mell(szoc.tám)'!C155+'8.18 sz. mell(szünid.étk.)'!C155+'8.... sz. mell'!C155+'8.19 sz. mell(önk.jogalk)'!C155+'8.20 sz. mell(tám.fin)'!C155+'8.21 sz. mell(államadó)'!C155+'8.22 sz. mell(önk.nem sorol)'!C155+'8.23 sz. mell(szabadidő)'!C155+'8.24 sz. mell(Vészhelyzet)'!C155+'8.25 sz. mell(Közterület fennt)'!C155</f>
        <v>2032480627</v>
      </c>
      <c r="D155" s="323">
        <f>'8.1 sz. mell(múzeum)'!D155+'8.2 sz. mell(könyvtár)'!D155+'8.3 sz. mell(könyvtári áll.)'!D155+'8.4 sz. mell(védőnő)'!D155+'8.5 sz. mell (háziorv.)'!D155+'8.6 sz. mell (isk.étk)'!D155+'8.7 sz. mell(iskola)'!D155+'8.8 sz. mell(szolidarit)'!D155+'8.9 sz. mell(köztemető)'!D155+'8.10 sz. mell(önk.v.)'!D155+'8.11 sz. mell(közp.költs.)'!D155+'8.12 sz. mell(utak)'!D155+'8.13 sz. mell(közvil)'!D155+'8.14 sz. mell(város és község)'!D155+'8.15 sz. mell(fogorvos)'!D155+'8.16 sz. mell(közművelődés)'!D155+'8.17 sz. mell(szoc.tám)'!D155+'8.18 sz. mell(szünid.étk.)'!D155+'8.... sz. mell'!D155+'8.19 sz. mell(önk.jogalk)'!D155+'8.20 sz. mell(tám.fin)'!D155+'8.21 sz. mell(államadó)'!D155+'8.22 sz. mell(önk.nem sorol)'!D155+'8.23 sz. mell(szabadidő)'!D155+'8.24 sz. mell(Vészhelyzet)'!D155+'8.25 sz. mell(Közterület fennt)'!D155</f>
        <v>2034075929</v>
      </c>
      <c r="E155" s="115">
        <f>'8.1 sz. mell(múzeum)'!E155+'8.2 sz. mell(könyvtár)'!E155+'8.3 sz. mell(könyvtári áll.)'!E155+'8.4 sz. mell(védőnő)'!E155+'8.5 sz. mell (háziorv.)'!E155+'8.6 sz. mell (isk.étk)'!E155+'8.7 sz. mell(iskola)'!E155+'8.8 sz. mell(szolidarit)'!E155+'8.9 sz. mell(köztemető)'!E155+'8.10 sz. mell(önk.v.)'!E155+'8.11 sz. mell(közp.költs.)'!E155+'8.12 sz. mell(utak)'!E155+'8.13 sz. mell(közvil)'!E155+'8.14 sz. mell(város és község)'!E155+'8.15 sz. mell(fogorvos)'!E155+'8.16 sz. mell(közművelődés)'!E155+'8.17 sz. mell(szoc.tám)'!E155+'8.18 sz. mell(szünid.étk.)'!E155+'8.... sz. mell'!E155+'8.19 sz. mell(önk.jogalk)'!E155+'8.20 sz. mell(tám.fin)'!E155+'8.21 sz. mell(államadó)'!E155+'8.22 sz. mell(önk.nem sorol)'!E155+'8.23 sz. mell(szabadidő)'!E155+'8.24 sz. mell(Vészhelyzet)'!E155+'8.25 sz. mell(Közterület fennt)'!E155</f>
        <v>2044178750</v>
      </c>
      <c r="F155" s="115">
        <f>'8.1 sz. mell(múzeum)'!F155+'8.2 sz. mell(könyvtár)'!F155+'8.3 sz. mell(könyvtári áll.)'!F155+'8.4 sz. mell(védőnő)'!F155+'8.5 sz. mell (háziorv.)'!F155+'8.6 sz. mell (isk.étk)'!F155+'8.7 sz. mell(iskola)'!F155+'8.8 sz. mell(szolidarit)'!F155+'8.9 sz. mell(köztemető)'!F155+'8.10 sz. mell(önk.v.)'!F155+'8.11 sz. mell(közp.költs.)'!F155+'8.12 sz. mell(utak)'!F155+'8.13 sz. mell(közvil)'!F155+'8.14 sz. mell(város és község)'!F155+'8.15 sz. mell(fogorvos)'!F155+'8.16 sz. mell(közművelődés)'!F155+'8.17 sz. mell(szoc.tám)'!F155+'8.18 sz. mell(szünid.étk.)'!F155+'8.... sz. mell'!F155+'8.19 sz. mell(önk.jogalk)'!F155+'8.20 sz. mell(tám.fin)'!F155+'8.21 sz. mell(államadó)'!F155+'8.22 sz. mell(önk.nem sorol)'!F155+'8.23 sz. mell(szabadidő)'!F155+'8.24 sz. mell(Vészhelyzet)'!F155+'8.25 sz. mell(Közterület fennt)'!F155</f>
        <v>2348050689</v>
      </c>
      <c r="G155" s="115">
        <f>'8.1 sz. mell(múzeum)'!G155+'8.2 sz. mell(könyvtár)'!G155+'8.3 sz. mell(könyvtári áll.)'!G155+'8.4 sz. mell(védőnő)'!G155+'8.5 sz. mell (háziorv.)'!G155+'8.6 sz. mell (isk.étk)'!G155+'8.7 sz. mell(iskola)'!G155+'8.8 sz. mell(szolidarit)'!G155+'8.9 sz. mell(köztemető)'!G155+'8.10 sz. mell(önk.v.)'!G155+'8.11 sz. mell(közp.költs.)'!G155+'8.12 sz. mell(utak)'!G155+'8.13 sz. mell(közvil)'!G155+'8.14 sz. mell(város és község)'!G155+'8.15 sz. mell(fogorvos)'!G155+'8.16 sz. mell(közművelődés)'!G155+'8.17 sz. mell(szoc.tám)'!G155+'8.18 sz. mell(szünid.étk.)'!G155+'8.... sz. mell'!G155+'8.19 sz. mell(önk.jogalk)'!G155+'8.20 sz. mell(tám.fin)'!G155+'8.21 sz. mell(államadó)'!G155+'8.22 sz. mell(önk.nem sorol)'!G155+'8.23 sz. mell(szabadidő)'!G155+'8.24 sz. mell(Vészhelyzet)'!G155+'8.25 sz. mell(Közterület fennt)'!G155</f>
        <v>1364351016</v>
      </c>
    </row>
    <row r="156" spans="1:7" ht="13.5" thickBot="1" x14ac:dyDescent="0.25">
      <c r="A156" s="178"/>
      <c r="B156" s="179"/>
      <c r="C156" s="180"/>
      <c r="D156" s="180"/>
      <c r="E156" s="180"/>
      <c r="F156" s="180"/>
      <c r="G156" s="180"/>
    </row>
    <row r="157" spans="1:7" ht="15" customHeight="1" thickBot="1" x14ac:dyDescent="0.25">
      <c r="A157" s="113" t="s">
        <v>456</v>
      </c>
      <c r="B157" s="435"/>
      <c r="C157" s="436">
        <v>5</v>
      </c>
      <c r="D157" s="436">
        <v>5</v>
      </c>
      <c r="E157" s="436">
        <v>5</v>
      </c>
      <c r="F157" s="436">
        <v>5</v>
      </c>
      <c r="G157" s="436">
        <v>5</v>
      </c>
    </row>
    <row r="158" spans="1:7" ht="14.25" customHeight="1" thickBot="1" x14ac:dyDescent="0.25">
      <c r="A158" s="113" t="s">
        <v>160</v>
      </c>
      <c r="B158" s="435"/>
      <c r="C158" s="436"/>
      <c r="D158" s="436"/>
      <c r="E158" s="436"/>
      <c r="F158" s="436"/>
      <c r="G158" s="436"/>
    </row>
  </sheetData>
  <sheetProtection formatCells="0"/>
  <phoneticPr fontId="0" type="noConversion"/>
  <printOptions horizontalCentered="1"/>
  <pageMargins left="0.15748031496062992" right="0.15748031496062992" top="0.5" bottom="0.57999999999999996" header="0.25" footer="0.37"/>
  <pageSetup paperSize="9" scale="69" orientation="portrait" verticalDpi="300" r:id="rId1"/>
  <headerFooter alignWithMargins="0"/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0070C0"/>
  </sheetPr>
  <dimension ref="A1:G61"/>
  <sheetViews>
    <sheetView zoomScaleNormal="100" workbookViewId="0"/>
  </sheetViews>
  <sheetFormatPr defaultRowHeight="12.75" x14ac:dyDescent="0.2"/>
  <cols>
    <col min="1" max="1" width="13.83203125" style="111" customWidth="1"/>
    <col min="2" max="2" width="63.5" style="112" customWidth="1"/>
    <col min="3" max="3" width="17.6640625" style="112" customWidth="1"/>
    <col min="4" max="4" width="16" style="112" customWidth="1"/>
    <col min="5" max="5" width="15.1640625" style="112" customWidth="1"/>
    <col min="6" max="6" width="13.6640625" style="112" customWidth="1"/>
    <col min="7" max="7" width="13" style="112" customWidth="1"/>
    <col min="8" max="16384" width="9.33203125" style="112"/>
  </cols>
  <sheetData>
    <row r="1" spans="1:7" s="96" customFormat="1" ht="21" customHeight="1" thickBot="1" x14ac:dyDescent="0.25">
      <c r="A1" s="95"/>
      <c r="B1" s="97"/>
      <c r="C1" s="287" t="str">
        <f>+CONCATENATE("7.2. melléklet a 3/",LEFT(ÖSSZEFÜGGÉSEK!A5,4),". (II.27) önkormányzati rendelethez")</f>
        <v>7.2. melléklet a 3/2020. (II.27) önkormányzati rendelethez</v>
      </c>
      <c r="D1" s="287"/>
      <c r="E1" s="287"/>
      <c r="F1" s="287"/>
    </row>
    <row r="2" spans="1:7" s="224" customFormat="1" ht="36" customHeight="1" x14ac:dyDescent="0.2">
      <c r="A2" s="190" t="s">
        <v>158</v>
      </c>
      <c r="B2" s="439" t="s">
        <v>507</v>
      </c>
      <c r="C2" s="450" t="s">
        <v>52</v>
      </c>
      <c r="D2" s="505"/>
      <c r="E2" s="505"/>
      <c r="F2" s="505"/>
    </row>
    <row r="3" spans="1:7" s="224" customFormat="1" ht="29.45" customHeight="1" thickBot="1" x14ac:dyDescent="0.25">
      <c r="A3" s="220" t="s">
        <v>157</v>
      </c>
      <c r="B3" s="440" t="s">
        <v>340</v>
      </c>
      <c r="C3" s="451"/>
      <c r="D3" s="505"/>
      <c r="E3" s="505"/>
      <c r="F3" s="505"/>
    </row>
    <row r="4" spans="1:7" s="225" customFormat="1" ht="15.95" customHeight="1" thickBot="1" x14ac:dyDescent="0.3">
      <c r="A4" s="99"/>
      <c r="B4" s="99"/>
      <c r="C4" s="100" t="s">
        <v>581</v>
      </c>
      <c r="D4" s="100"/>
      <c r="E4" s="100"/>
      <c r="F4" s="100"/>
      <c r="G4" s="627" t="str">
        <f>'6.sz.mell.'!F2</f>
        <v>Forintban</v>
      </c>
    </row>
    <row r="5" spans="1:7" ht="21.75" thickBot="1" x14ac:dyDescent="0.25">
      <c r="A5" s="191" t="s">
        <v>159</v>
      </c>
      <c r="B5" s="443" t="s">
        <v>498</v>
      </c>
      <c r="C5" s="333" t="str">
        <f>+'1.1.sz.mell.'!C3</f>
        <v>2020. évi előirányzat</v>
      </c>
      <c r="D5" s="333" t="str">
        <f>+'1.1.sz.mell.'!D3</f>
        <v>2020. I. módosítás</v>
      </c>
      <c r="E5" s="333" t="str">
        <f>+'1.1.sz.mell.'!E3</f>
        <v>2020. II. módosítás</v>
      </c>
      <c r="F5" s="333" t="str">
        <f>+'1.1.sz.mell.'!F3</f>
        <v>2020. III. módosítás</v>
      </c>
      <c r="G5" s="333" t="str">
        <f>+'1.1.sz.mell.'!G3</f>
        <v>2020. teljesítés</v>
      </c>
    </row>
    <row r="6" spans="1:7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</row>
    <row r="7" spans="1:7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</row>
    <row r="8" spans="1:7" s="166" customFormat="1" ht="12" customHeight="1" thickBot="1" x14ac:dyDescent="0.25">
      <c r="A8" s="90" t="s">
        <v>13</v>
      </c>
      <c r="B8" s="453" t="s">
        <v>457</v>
      </c>
      <c r="C8" s="449">
        <f>'9.1 sz. mell(műk.)'!C8+'9.3 sz. mell(fin)'!C8+'9.2 sz. mell(választás)'!C8</f>
        <v>695010</v>
      </c>
      <c r="D8" s="449">
        <f>'9.1 sz. mell(műk.)'!D8+'9.3 sz. mell(fin)'!D8+'9.2 sz. mell(választás)'!D8</f>
        <v>695010</v>
      </c>
      <c r="E8" s="449">
        <f>'9.1 sz. mell(műk.)'!E8+'9.3 sz. mell(fin)'!E8+'9.2 sz. mell(választás)'!E8</f>
        <v>695010</v>
      </c>
      <c r="F8" s="449">
        <f>'9.1 sz. mell(műk.)'!F8+'9.3 sz. mell(fin)'!F8+'9.2 sz. mell(választás)'!F8</f>
        <v>885298</v>
      </c>
      <c r="G8" s="449">
        <f>'9.1 sz. mell(műk.)'!G8+'9.3 sz. mell(fin)'!G8+'9.2 sz. mell(választás)'!G8</f>
        <v>847835</v>
      </c>
    </row>
    <row r="9" spans="1:7" s="166" customFormat="1" ht="12" customHeight="1" x14ac:dyDescent="0.2">
      <c r="A9" s="221" t="s">
        <v>88</v>
      </c>
      <c r="B9" s="410" t="s">
        <v>215</v>
      </c>
      <c r="C9" s="458">
        <f>'9.1 sz. mell(műk.)'!C9+'9.3 sz. mell(fin)'!C9+'9.2 sz. mell(választás)'!C9</f>
        <v>0</v>
      </c>
      <c r="D9" s="458">
        <f>'9.1 sz. mell(műk.)'!D9+'9.3 sz. mell(fin)'!D9+'9.2 sz. mell(választás)'!D9</f>
        <v>0</v>
      </c>
      <c r="E9" s="458">
        <f>'9.1 sz. mell(műk.)'!E9+'9.3 sz. mell(fin)'!E9+'9.2 sz. mell(választás)'!E9</f>
        <v>0</v>
      </c>
      <c r="F9" s="458">
        <f>'9.1 sz. mell(műk.)'!F9+'9.3 sz. mell(fin)'!F9+'9.2 sz. mell(választás)'!F9</f>
        <v>0</v>
      </c>
      <c r="G9" s="458">
        <f>'9.1 sz. mell(műk.)'!G9+'9.3 sz. mell(fin)'!G9+'9.2 sz. mell(választás)'!G9</f>
        <v>0</v>
      </c>
    </row>
    <row r="10" spans="1:7" s="166" customFormat="1" ht="12" customHeight="1" x14ac:dyDescent="0.2">
      <c r="A10" s="222" t="s">
        <v>89</v>
      </c>
      <c r="B10" s="411" t="s">
        <v>216</v>
      </c>
      <c r="C10" s="459">
        <f>'9.1 sz. mell(műk.)'!C10+'9.3 sz. mell(fin)'!C10+'9.2 sz. mell(választás)'!C10</f>
        <v>640000</v>
      </c>
      <c r="D10" s="459">
        <f>'9.1 sz. mell(műk.)'!D10+'9.3 sz. mell(fin)'!D10+'9.2 sz. mell(választás)'!D10</f>
        <v>640000</v>
      </c>
      <c r="E10" s="459">
        <f>'9.1 sz. mell(műk.)'!E10+'9.3 sz. mell(fin)'!E10+'9.2 sz. mell(választás)'!E10</f>
        <v>640000</v>
      </c>
      <c r="F10" s="459">
        <f>'9.1 sz. mell(műk.)'!F10+'9.3 sz. mell(fin)'!F10+'9.2 sz. mell(választás)'!F10</f>
        <v>796288</v>
      </c>
      <c r="G10" s="459">
        <f>'9.1 sz. mell(műk.)'!G10+'9.3 sz. mell(fin)'!G10+'9.2 sz. mell(választás)'!G10</f>
        <v>796288</v>
      </c>
    </row>
    <row r="11" spans="1:7" s="166" customFormat="1" ht="12" customHeight="1" x14ac:dyDescent="0.2">
      <c r="A11" s="222" t="s">
        <v>90</v>
      </c>
      <c r="B11" s="411" t="s">
        <v>217</v>
      </c>
      <c r="C11" s="459">
        <f>'9.1 sz. mell(műk.)'!C11+'9.3 sz. mell(fin)'!C11+'9.2 sz. mell(választás)'!C11</f>
        <v>0</v>
      </c>
      <c r="D11" s="459">
        <f>'9.1 sz. mell(műk.)'!D11+'9.3 sz. mell(fin)'!D11+'9.2 sz. mell(választás)'!D11</f>
        <v>0</v>
      </c>
      <c r="E11" s="459">
        <f>'9.1 sz. mell(műk.)'!E11+'9.3 sz. mell(fin)'!E11+'9.2 sz. mell(választás)'!E11</f>
        <v>0</v>
      </c>
      <c r="F11" s="459">
        <f>'9.1 sz. mell(műk.)'!F11+'9.3 sz. mell(fin)'!F11+'9.2 sz. mell(választás)'!F11</f>
        <v>34000</v>
      </c>
      <c r="G11" s="459">
        <f>'9.1 sz. mell(műk.)'!G11+'9.3 sz. mell(fin)'!G11+'9.2 sz. mell(választás)'!G11</f>
        <v>33934</v>
      </c>
    </row>
    <row r="12" spans="1:7" s="166" customFormat="1" ht="12" customHeight="1" x14ac:dyDescent="0.2">
      <c r="A12" s="222" t="s">
        <v>91</v>
      </c>
      <c r="B12" s="411" t="s">
        <v>218</v>
      </c>
      <c r="C12" s="459">
        <f>'9.1 sz. mell(műk.)'!C12+'9.3 sz. mell(fin)'!C12+'9.2 sz. mell(választás)'!C12</f>
        <v>0</v>
      </c>
      <c r="D12" s="459">
        <f>'9.1 sz. mell(műk.)'!D12+'9.3 sz. mell(fin)'!D12+'9.2 sz. mell(választás)'!D12</f>
        <v>0</v>
      </c>
      <c r="E12" s="459">
        <f>'9.1 sz. mell(műk.)'!E12+'9.3 sz. mell(fin)'!E12+'9.2 sz. mell(választás)'!E12</f>
        <v>0</v>
      </c>
      <c r="F12" s="459">
        <f>'9.1 sz. mell(műk.)'!F12+'9.3 sz. mell(fin)'!F12+'9.2 sz. mell(választás)'!F12</f>
        <v>0</v>
      </c>
      <c r="G12" s="459">
        <f>'9.1 sz. mell(műk.)'!G12+'9.3 sz. mell(fin)'!G12+'9.2 sz. mell(választás)'!G12</f>
        <v>0</v>
      </c>
    </row>
    <row r="13" spans="1:7" s="166" customFormat="1" ht="12" customHeight="1" x14ac:dyDescent="0.2">
      <c r="A13" s="222" t="s">
        <v>114</v>
      </c>
      <c r="B13" s="411" t="s">
        <v>219</v>
      </c>
      <c r="C13" s="459">
        <f>'9.1 sz. mell(műk.)'!C13+'9.3 sz. mell(fin)'!C13+'9.2 sz. mell(választás)'!C13</f>
        <v>0</v>
      </c>
      <c r="D13" s="459">
        <f>'9.1 sz. mell(műk.)'!D13+'9.3 sz. mell(fin)'!D13+'9.2 sz. mell(választás)'!D13</f>
        <v>0</v>
      </c>
      <c r="E13" s="459">
        <f>'9.1 sz. mell(műk.)'!E13+'9.3 sz. mell(fin)'!E13+'9.2 sz. mell(választás)'!E13</f>
        <v>0</v>
      </c>
      <c r="F13" s="459">
        <f>'9.1 sz. mell(műk.)'!F13+'9.3 sz. mell(fin)'!F13+'9.2 sz. mell(választás)'!F13</f>
        <v>0</v>
      </c>
      <c r="G13" s="459">
        <f>'9.1 sz. mell(műk.)'!G13+'9.3 sz. mell(fin)'!G13+'9.2 sz. mell(választás)'!G13</f>
        <v>0</v>
      </c>
    </row>
    <row r="14" spans="1:7" s="166" customFormat="1" ht="12" customHeight="1" x14ac:dyDescent="0.2">
      <c r="A14" s="222" t="s">
        <v>92</v>
      </c>
      <c r="B14" s="411" t="s">
        <v>341</v>
      </c>
      <c r="C14" s="459">
        <f>'9.1 sz. mell(műk.)'!C14+'9.3 sz. mell(fin)'!C14+'9.2 sz. mell(választás)'!C14</f>
        <v>55000</v>
      </c>
      <c r="D14" s="459">
        <f>'9.1 sz. mell(műk.)'!D14+'9.3 sz. mell(fin)'!D14+'9.2 sz. mell(választás)'!D14</f>
        <v>55000</v>
      </c>
      <c r="E14" s="459">
        <f>'9.1 sz. mell(műk.)'!E14+'9.3 sz. mell(fin)'!E14+'9.2 sz. mell(választás)'!E14</f>
        <v>55000</v>
      </c>
      <c r="F14" s="459">
        <f>'9.1 sz. mell(műk.)'!F14+'9.3 sz. mell(fin)'!F14+'9.2 sz. mell(választás)'!F14</f>
        <v>55000</v>
      </c>
      <c r="G14" s="459">
        <f>'9.1 sz. mell(műk.)'!G14+'9.3 sz. mell(fin)'!G14+'9.2 sz. mell(választás)'!G14</f>
        <v>17608</v>
      </c>
    </row>
    <row r="15" spans="1:7" s="166" customFormat="1" ht="12" customHeight="1" x14ac:dyDescent="0.2">
      <c r="A15" s="222" t="s">
        <v>93</v>
      </c>
      <c r="B15" s="420" t="s">
        <v>342</v>
      </c>
      <c r="C15" s="459">
        <f>'9.1 sz. mell(műk.)'!C15+'9.3 sz. mell(fin)'!C15+'9.2 sz. mell(választás)'!C15</f>
        <v>0</v>
      </c>
      <c r="D15" s="459">
        <f>'9.1 sz. mell(műk.)'!D15+'9.3 sz. mell(fin)'!D15+'9.2 sz. mell(választás)'!D15</f>
        <v>0</v>
      </c>
      <c r="E15" s="459">
        <f>'9.1 sz. mell(műk.)'!E15+'9.3 sz. mell(fin)'!E15+'9.2 sz. mell(választás)'!E15</f>
        <v>0</v>
      </c>
      <c r="F15" s="459">
        <f>'9.1 sz. mell(műk.)'!F15+'9.3 sz. mell(fin)'!F15+'9.2 sz. mell(választás)'!F15</f>
        <v>0</v>
      </c>
      <c r="G15" s="459">
        <f>'9.1 sz. mell(műk.)'!G15+'9.3 sz. mell(fin)'!G15+'9.2 sz. mell(választás)'!G15</f>
        <v>0</v>
      </c>
    </row>
    <row r="16" spans="1:7" s="166" customFormat="1" ht="12" customHeight="1" x14ac:dyDescent="0.2">
      <c r="A16" s="222" t="s">
        <v>103</v>
      </c>
      <c r="B16" s="411" t="s">
        <v>222</v>
      </c>
      <c r="C16" s="459">
        <f>'9.1 sz. mell(műk.)'!C16+'9.3 sz. mell(fin)'!C16+'9.2 sz. mell(választás)'!C16</f>
        <v>10</v>
      </c>
      <c r="D16" s="459">
        <f>'9.1 sz. mell(műk.)'!D16+'9.3 sz. mell(fin)'!D16+'9.2 sz. mell(választás)'!D16</f>
        <v>10</v>
      </c>
      <c r="E16" s="459">
        <f>'9.1 sz. mell(műk.)'!E16+'9.3 sz. mell(fin)'!E16+'9.2 sz. mell(választás)'!E16</f>
        <v>10</v>
      </c>
      <c r="F16" s="459">
        <f>'9.1 sz. mell(műk.)'!F16+'9.3 sz. mell(fin)'!F16+'9.2 sz. mell(választás)'!F16</f>
        <v>10</v>
      </c>
      <c r="G16" s="459">
        <f>'9.1 sz. mell(műk.)'!G16+'9.3 sz. mell(fin)'!G16+'9.2 sz. mell(választás)'!G16</f>
        <v>5</v>
      </c>
    </row>
    <row r="17" spans="1:7" s="227" customFormat="1" ht="12" customHeight="1" x14ac:dyDescent="0.2">
      <c r="A17" s="222" t="s">
        <v>104</v>
      </c>
      <c r="B17" s="411" t="s">
        <v>223</v>
      </c>
      <c r="C17" s="459">
        <f>'9.1 sz. mell(műk.)'!C17+'9.3 sz. mell(fin)'!C17+'9.2 sz. mell(választás)'!C17</f>
        <v>0</v>
      </c>
      <c r="D17" s="459">
        <f>'9.1 sz. mell(műk.)'!D17+'9.3 sz. mell(fin)'!D17+'9.2 sz. mell(választás)'!D17</f>
        <v>0</v>
      </c>
      <c r="E17" s="459">
        <f>'9.1 sz. mell(műk.)'!E17+'9.3 sz. mell(fin)'!E17+'9.2 sz. mell(választás)'!E17</f>
        <v>0</v>
      </c>
      <c r="F17" s="459">
        <f>'9.1 sz. mell(műk.)'!F17+'9.3 sz. mell(fin)'!F17+'9.2 sz. mell(választás)'!F17</f>
        <v>0</v>
      </c>
      <c r="G17" s="459">
        <f>'9.1 sz. mell(műk.)'!G17+'9.3 sz. mell(fin)'!G17+'9.2 sz. mell(választás)'!G17</f>
        <v>0</v>
      </c>
    </row>
    <row r="18" spans="1:7" s="227" customFormat="1" ht="12" customHeight="1" x14ac:dyDescent="0.2">
      <c r="A18" s="222" t="s">
        <v>105</v>
      </c>
      <c r="B18" s="411" t="s">
        <v>374</v>
      </c>
      <c r="C18" s="459">
        <f>'9.1 sz. mell(műk.)'!C18+'9.3 sz. mell(fin)'!C18+'9.2 sz. mell(választás)'!C18</f>
        <v>0</v>
      </c>
      <c r="D18" s="459">
        <f>'9.1 sz. mell(műk.)'!D18+'9.3 sz. mell(fin)'!D18+'9.2 sz. mell(választás)'!D18</f>
        <v>0</v>
      </c>
      <c r="E18" s="459">
        <f>'9.1 sz. mell(műk.)'!E18+'9.3 sz. mell(fin)'!E18+'9.2 sz. mell(választás)'!E18</f>
        <v>0</v>
      </c>
      <c r="F18" s="459">
        <f>'9.1 sz. mell(műk.)'!F18+'9.3 sz. mell(fin)'!F18+'9.2 sz. mell(választás)'!F18</f>
        <v>0</v>
      </c>
      <c r="G18" s="459">
        <f>'9.1 sz. mell(műk.)'!G18+'9.3 sz. mell(fin)'!G18+'9.2 sz. mell(választás)'!G18</f>
        <v>0</v>
      </c>
    </row>
    <row r="19" spans="1:7" s="227" customFormat="1" ht="12" customHeight="1" thickBot="1" x14ac:dyDescent="0.25">
      <c r="A19" s="222" t="s">
        <v>106</v>
      </c>
      <c r="B19" s="420" t="s">
        <v>224</v>
      </c>
      <c r="C19" s="457">
        <f>'9.1 sz. mell(műk.)'!C19+'9.3 sz. mell(fin)'!C19+'9.2 sz. mell(választás)'!C19</f>
        <v>0</v>
      </c>
      <c r="D19" s="457">
        <f>'9.1 sz. mell(műk.)'!D19+'9.3 sz. mell(fin)'!D19+'9.2 sz. mell(választás)'!D19</f>
        <v>0</v>
      </c>
      <c r="E19" s="457">
        <f>'9.1 sz. mell(műk.)'!E19+'9.3 sz. mell(fin)'!E19+'9.2 sz. mell(választás)'!E19</f>
        <v>0</v>
      </c>
      <c r="F19" s="457">
        <f>'9.1 sz. mell(műk.)'!F19+'9.3 sz. mell(fin)'!F19+'9.2 sz. mell(választás)'!F19</f>
        <v>0</v>
      </c>
      <c r="G19" s="457">
        <f>'9.1 sz. mell(műk.)'!G19+'9.3 sz. mell(fin)'!G19+'9.2 sz. mell(választás)'!G19</f>
        <v>0</v>
      </c>
    </row>
    <row r="20" spans="1:7" s="166" customFormat="1" ht="12" customHeight="1" thickBot="1" x14ac:dyDescent="0.25">
      <c r="A20" s="90" t="s">
        <v>14</v>
      </c>
      <c r="B20" s="453" t="s">
        <v>343</v>
      </c>
      <c r="C20" s="449">
        <f>'9.1 sz. mell(műk.)'!C20+'9.3 sz. mell(fin)'!C20+'9.2 sz. mell(választás)'!C20</f>
        <v>0</v>
      </c>
      <c r="D20" s="449">
        <f>'9.1 sz. mell(műk.)'!D20+'9.3 sz. mell(fin)'!D20+'9.2 sz. mell(választás)'!D20</f>
        <v>0</v>
      </c>
      <c r="E20" s="449">
        <f>'9.1 sz. mell(műk.)'!E20+'9.3 sz. mell(fin)'!E20+'9.2 sz. mell(választás)'!E20</f>
        <v>0</v>
      </c>
      <c r="F20" s="449">
        <f>'9.1 sz. mell(műk.)'!F20+'9.3 sz. mell(fin)'!F20+'9.2 sz. mell(választás)'!F20</f>
        <v>0</v>
      </c>
      <c r="G20" s="449">
        <f>'9.1 sz. mell(műk.)'!G20+'9.3 sz. mell(fin)'!G20+'9.2 sz. mell(választás)'!G20</f>
        <v>0</v>
      </c>
    </row>
    <row r="21" spans="1:7" s="227" customFormat="1" ht="12" customHeight="1" x14ac:dyDescent="0.2">
      <c r="A21" s="222" t="s">
        <v>94</v>
      </c>
      <c r="B21" s="419" t="s">
        <v>196</v>
      </c>
      <c r="C21" s="458">
        <f>'9.1 sz. mell(műk.)'!C21+'9.3 sz. mell(fin)'!C21+'9.2 sz. mell(választás)'!C21</f>
        <v>0</v>
      </c>
      <c r="D21" s="458">
        <f>'9.1 sz. mell(műk.)'!D21+'9.3 sz. mell(fin)'!D21+'9.2 sz. mell(választás)'!D21</f>
        <v>0</v>
      </c>
      <c r="E21" s="458">
        <f>'9.1 sz. mell(műk.)'!E21+'9.3 sz. mell(fin)'!E21+'9.2 sz. mell(választás)'!E21</f>
        <v>0</v>
      </c>
      <c r="F21" s="458">
        <f>'9.1 sz. mell(műk.)'!F21+'9.3 sz. mell(fin)'!F21+'9.2 sz. mell(választás)'!F21</f>
        <v>0</v>
      </c>
      <c r="G21" s="458">
        <f>'9.1 sz. mell(műk.)'!G21+'9.3 sz. mell(fin)'!G21+'9.2 sz. mell(választás)'!G21</f>
        <v>0</v>
      </c>
    </row>
    <row r="22" spans="1:7" s="227" customFormat="1" ht="12" customHeight="1" x14ac:dyDescent="0.2">
      <c r="A22" s="222" t="s">
        <v>95</v>
      </c>
      <c r="B22" s="411" t="s">
        <v>344</v>
      </c>
      <c r="C22" s="459">
        <f>'9.1 sz. mell(műk.)'!C22+'9.3 sz. mell(fin)'!C22+'9.2 sz. mell(választás)'!C22</f>
        <v>0</v>
      </c>
      <c r="D22" s="459">
        <f>'9.1 sz. mell(műk.)'!D22+'9.3 sz. mell(fin)'!D22+'9.2 sz. mell(választás)'!D22</f>
        <v>0</v>
      </c>
      <c r="E22" s="459">
        <f>'9.1 sz. mell(műk.)'!E22+'9.3 sz. mell(fin)'!E22+'9.2 sz. mell(választás)'!E22</f>
        <v>0</v>
      </c>
      <c r="F22" s="459">
        <f>'9.1 sz. mell(műk.)'!F22+'9.3 sz. mell(fin)'!F22+'9.2 sz. mell(választás)'!F22</f>
        <v>0</v>
      </c>
      <c r="G22" s="459">
        <f>'9.1 sz. mell(műk.)'!G22+'9.3 sz. mell(fin)'!G22+'9.2 sz. mell(választás)'!G22</f>
        <v>0</v>
      </c>
    </row>
    <row r="23" spans="1:7" s="227" customFormat="1" ht="12" customHeight="1" x14ac:dyDescent="0.2">
      <c r="A23" s="222" t="s">
        <v>96</v>
      </c>
      <c r="B23" s="411" t="s">
        <v>345</v>
      </c>
      <c r="C23" s="459">
        <f>'9.1 sz. mell(műk.)'!C23+'9.3 sz. mell(fin)'!C23+'9.2 sz. mell(választás)'!C23</f>
        <v>0</v>
      </c>
      <c r="D23" s="459">
        <f>'9.1 sz. mell(műk.)'!D23+'9.3 sz. mell(fin)'!D23+'9.2 sz. mell(választás)'!D23</f>
        <v>0</v>
      </c>
      <c r="E23" s="459">
        <f>'9.1 sz. mell(műk.)'!E23+'9.3 sz. mell(fin)'!E23+'9.2 sz. mell(választás)'!E23</f>
        <v>0</v>
      </c>
      <c r="F23" s="459">
        <f>'9.1 sz. mell(műk.)'!F23+'9.3 sz. mell(fin)'!F23+'9.2 sz. mell(választás)'!F23</f>
        <v>0</v>
      </c>
      <c r="G23" s="459">
        <f>'9.1 sz. mell(műk.)'!G23+'9.3 sz. mell(fin)'!G23+'9.2 sz. mell(választás)'!G23</f>
        <v>0</v>
      </c>
    </row>
    <row r="24" spans="1:7" s="227" customFormat="1" ht="12" customHeight="1" thickBot="1" x14ac:dyDescent="0.25">
      <c r="A24" s="222" t="s">
        <v>97</v>
      </c>
      <c r="B24" s="411" t="s">
        <v>458</v>
      </c>
      <c r="C24" s="457">
        <f>'9.1 sz. mell(műk.)'!C24+'9.3 sz. mell(fin)'!C24+'9.2 sz. mell(választás)'!C24</f>
        <v>0</v>
      </c>
      <c r="D24" s="457">
        <f>'9.1 sz. mell(műk.)'!D24+'9.3 sz. mell(fin)'!D24+'9.2 sz. mell(választás)'!D24</f>
        <v>0</v>
      </c>
      <c r="E24" s="457">
        <f>'9.1 sz. mell(műk.)'!E24+'9.3 sz. mell(fin)'!E24+'9.2 sz. mell(választás)'!E24</f>
        <v>0</v>
      </c>
      <c r="F24" s="457">
        <f>'9.1 sz. mell(műk.)'!F24+'9.3 sz. mell(fin)'!F24+'9.2 sz. mell(választás)'!F24</f>
        <v>0</v>
      </c>
      <c r="G24" s="457">
        <f>'9.1 sz. mell(műk.)'!G24+'9.3 sz. mell(fin)'!G24+'9.2 sz. mell(választás)'!G24</f>
        <v>0</v>
      </c>
    </row>
    <row r="25" spans="1:7" s="227" customFormat="1" ht="12" customHeight="1" thickBot="1" x14ac:dyDescent="0.25">
      <c r="A25" s="91" t="s">
        <v>15</v>
      </c>
      <c r="B25" s="328" t="s">
        <v>131</v>
      </c>
      <c r="C25" s="449">
        <f>'9.1 sz. mell(műk.)'!C25+'9.3 sz. mell(fin)'!C25+'9.2 sz. mell(választás)'!C25</f>
        <v>155000</v>
      </c>
      <c r="D25" s="449">
        <f>'9.1 sz. mell(műk.)'!D25+'9.3 sz. mell(fin)'!D25+'9.2 sz. mell(választás)'!D25</f>
        <v>155000</v>
      </c>
      <c r="E25" s="449">
        <f>'9.1 sz. mell(műk.)'!E25+'9.3 sz. mell(fin)'!E25+'9.2 sz. mell(választás)'!E25</f>
        <v>155000</v>
      </c>
      <c r="F25" s="449">
        <f>'9.1 sz. mell(műk.)'!F25+'9.3 sz. mell(fin)'!F25+'9.2 sz. mell(választás)'!F25</f>
        <v>155000</v>
      </c>
      <c r="G25" s="449">
        <f>'9.1 sz. mell(műk.)'!G25+'9.3 sz. mell(fin)'!G25+'9.2 sz. mell(választás)'!G25</f>
        <v>115000</v>
      </c>
    </row>
    <row r="26" spans="1:7" s="227" customFormat="1" ht="12" customHeight="1" thickBot="1" x14ac:dyDescent="0.25">
      <c r="A26" s="91" t="s">
        <v>16</v>
      </c>
      <c r="B26" s="328" t="s">
        <v>459</v>
      </c>
      <c r="C26" s="449">
        <f>'9.1 sz. mell(műk.)'!C26+'9.3 sz. mell(fin)'!C26+'9.2 sz. mell(választás)'!C26</f>
        <v>0</v>
      </c>
      <c r="D26" s="449">
        <f>'9.1 sz. mell(műk.)'!D26+'9.3 sz. mell(fin)'!D26+'9.2 sz. mell(választás)'!D26</f>
        <v>0</v>
      </c>
      <c r="E26" s="449">
        <f>'9.1 sz. mell(műk.)'!E26+'9.3 sz. mell(fin)'!E26+'9.2 sz. mell(választás)'!E26</f>
        <v>0</v>
      </c>
      <c r="F26" s="449">
        <f>'9.1 sz. mell(műk.)'!F26+'9.3 sz. mell(fin)'!F26+'9.2 sz. mell(választás)'!F26</f>
        <v>0</v>
      </c>
      <c r="G26" s="449">
        <f>'9.1 sz. mell(műk.)'!G26+'9.3 sz. mell(fin)'!G26+'9.2 sz. mell(választás)'!G26</f>
        <v>0</v>
      </c>
    </row>
    <row r="27" spans="1:7" s="227" customFormat="1" ht="12" customHeight="1" x14ac:dyDescent="0.2">
      <c r="A27" s="223" t="s">
        <v>206</v>
      </c>
      <c r="B27" s="448" t="s">
        <v>201</v>
      </c>
      <c r="C27" s="458">
        <f>'9.1 sz. mell(műk.)'!C27+'9.3 sz. mell(fin)'!C27+'9.2 sz. mell(választás)'!C27</f>
        <v>0</v>
      </c>
      <c r="D27" s="458">
        <f>'9.1 sz. mell(műk.)'!D27+'9.3 sz. mell(fin)'!D27+'9.2 sz. mell(választás)'!D27</f>
        <v>0</v>
      </c>
      <c r="E27" s="458">
        <f>'9.1 sz. mell(műk.)'!E27+'9.3 sz. mell(fin)'!E27+'9.2 sz. mell(választás)'!E27</f>
        <v>0</v>
      </c>
      <c r="F27" s="458">
        <f>'9.1 sz. mell(műk.)'!F27+'9.3 sz. mell(fin)'!F27+'9.2 sz. mell(választás)'!F27</f>
        <v>0</v>
      </c>
      <c r="G27" s="458">
        <f>'9.1 sz. mell(műk.)'!G27+'9.3 sz. mell(fin)'!G27+'9.2 sz. mell(választás)'!G27</f>
        <v>0</v>
      </c>
    </row>
    <row r="28" spans="1:7" s="227" customFormat="1" ht="12" customHeight="1" x14ac:dyDescent="0.2">
      <c r="A28" s="223" t="s">
        <v>207</v>
      </c>
      <c r="B28" s="448" t="s">
        <v>344</v>
      </c>
      <c r="C28" s="459">
        <f>'9.1 sz. mell(műk.)'!C28+'9.3 sz. mell(fin)'!C28+'9.2 sz. mell(választás)'!C28</f>
        <v>0</v>
      </c>
      <c r="D28" s="459">
        <f>'9.1 sz. mell(műk.)'!D28+'9.3 sz. mell(fin)'!D28+'9.2 sz. mell(választás)'!D28</f>
        <v>0</v>
      </c>
      <c r="E28" s="459">
        <f>'9.1 sz. mell(műk.)'!E28+'9.3 sz. mell(fin)'!E28+'9.2 sz. mell(választás)'!E28</f>
        <v>0</v>
      </c>
      <c r="F28" s="459">
        <f>'9.1 sz. mell(műk.)'!F28+'9.3 sz. mell(fin)'!F28+'9.2 sz. mell(választás)'!F28</f>
        <v>0</v>
      </c>
      <c r="G28" s="459">
        <f>'9.1 sz. mell(műk.)'!G28+'9.3 sz. mell(fin)'!G28+'9.2 sz. mell(választás)'!G28</f>
        <v>0</v>
      </c>
    </row>
    <row r="29" spans="1:7" s="227" customFormat="1" ht="12" customHeight="1" x14ac:dyDescent="0.2">
      <c r="A29" s="223" t="s">
        <v>208</v>
      </c>
      <c r="B29" s="454" t="s">
        <v>347</v>
      </c>
      <c r="C29" s="459">
        <f>'9.1 sz. mell(műk.)'!C29+'9.3 sz. mell(fin)'!C29+'9.2 sz. mell(választás)'!C29</f>
        <v>0</v>
      </c>
      <c r="D29" s="459">
        <f>'9.1 sz. mell(műk.)'!D29+'9.3 sz. mell(fin)'!D29+'9.2 sz. mell(választás)'!D29</f>
        <v>0</v>
      </c>
      <c r="E29" s="459">
        <f>'9.1 sz. mell(műk.)'!E29+'9.3 sz. mell(fin)'!E29+'9.2 sz. mell(választás)'!E29</f>
        <v>0</v>
      </c>
      <c r="F29" s="459">
        <f>'9.1 sz. mell(műk.)'!F29+'9.3 sz. mell(fin)'!F29+'9.2 sz. mell(választás)'!F29</f>
        <v>0</v>
      </c>
      <c r="G29" s="459">
        <f>'9.1 sz. mell(műk.)'!G29+'9.3 sz. mell(fin)'!G29+'9.2 sz. mell(választás)'!G29</f>
        <v>0</v>
      </c>
    </row>
    <row r="30" spans="1:7" s="227" customFormat="1" ht="12" customHeight="1" thickBot="1" x14ac:dyDescent="0.25">
      <c r="A30" s="222" t="s">
        <v>209</v>
      </c>
      <c r="B30" s="455" t="s">
        <v>460</v>
      </c>
      <c r="C30" s="457">
        <f>'9.1 sz. mell(műk.)'!C30+'9.3 sz. mell(fin)'!C30+'9.2 sz. mell(választás)'!C30</f>
        <v>0</v>
      </c>
      <c r="D30" s="457">
        <f>'9.1 sz. mell(műk.)'!D30+'9.3 sz. mell(fin)'!D30+'9.2 sz. mell(választás)'!D30</f>
        <v>0</v>
      </c>
      <c r="E30" s="457">
        <f>'9.1 sz. mell(műk.)'!E30+'9.3 sz. mell(fin)'!E30+'9.2 sz. mell(választás)'!E30</f>
        <v>0</v>
      </c>
      <c r="F30" s="457">
        <f>'9.1 sz. mell(műk.)'!F30+'9.3 sz. mell(fin)'!F30+'9.2 sz. mell(választás)'!F30</f>
        <v>0</v>
      </c>
      <c r="G30" s="457">
        <f>'9.1 sz. mell(műk.)'!G30+'9.3 sz. mell(fin)'!G30+'9.2 sz. mell(választás)'!G30</f>
        <v>0</v>
      </c>
    </row>
    <row r="31" spans="1:7" s="227" customFormat="1" ht="12" customHeight="1" thickBot="1" x14ac:dyDescent="0.25">
      <c r="A31" s="91" t="s">
        <v>17</v>
      </c>
      <c r="B31" s="328" t="s">
        <v>348</v>
      </c>
      <c r="C31" s="449">
        <f>'9.1 sz. mell(műk.)'!C31+'9.3 sz. mell(fin)'!C31+'9.2 sz. mell(választás)'!C31</f>
        <v>0</v>
      </c>
      <c r="D31" s="449">
        <f>'9.1 sz. mell(műk.)'!D31+'9.3 sz. mell(fin)'!D31+'9.2 sz. mell(választás)'!D31</f>
        <v>0</v>
      </c>
      <c r="E31" s="449">
        <f>'9.1 sz. mell(műk.)'!E31+'9.3 sz. mell(fin)'!E31+'9.2 sz. mell(választás)'!E31</f>
        <v>0</v>
      </c>
      <c r="F31" s="449">
        <f>'9.1 sz. mell(műk.)'!F31+'9.3 sz. mell(fin)'!F31+'9.2 sz. mell(választás)'!F31</f>
        <v>0</v>
      </c>
      <c r="G31" s="449">
        <f>'9.1 sz. mell(műk.)'!G31+'9.3 sz. mell(fin)'!G31+'9.2 sz. mell(választás)'!G31</f>
        <v>0</v>
      </c>
    </row>
    <row r="32" spans="1:7" s="227" customFormat="1" ht="12" customHeight="1" x14ac:dyDescent="0.2">
      <c r="A32" s="223" t="s">
        <v>81</v>
      </c>
      <c r="B32" s="448" t="s">
        <v>229</v>
      </c>
      <c r="C32" s="458">
        <f>'9.1 sz. mell(műk.)'!C32+'9.3 sz. mell(fin)'!C32+'9.2 sz. mell(választás)'!C32</f>
        <v>0</v>
      </c>
      <c r="D32" s="458">
        <f>'9.1 sz. mell(műk.)'!D32+'9.3 sz. mell(fin)'!D32+'9.2 sz. mell(választás)'!D32</f>
        <v>0</v>
      </c>
      <c r="E32" s="458">
        <f>'9.1 sz. mell(műk.)'!E32+'9.3 sz. mell(fin)'!E32+'9.2 sz. mell(választás)'!E32</f>
        <v>0</v>
      </c>
      <c r="F32" s="458">
        <f>'9.1 sz. mell(műk.)'!F32+'9.3 sz. mell(fin)'!F32+'9.2 sz. mell(választás)'!F32</f>
        <v>0</v>
      </c>
      <c r="G32" s="458">
        <f>'9.1 sz. mell(műk.)'!G32+'9.3 sz. mell(fin)'!G32+'9.2 sz. mell(választás)'!G32</f>
        <v>0</v>
      </c>
    </row>
    <row r="33" spans="1:7" s="227" customFormat="1" ht="12" customHeight="1" x14ac:dyDescent="0.2">
      <c r="A33" s="223" t="s">
        <v>82</v>
      </c>
      <c r="B33" s="454" t="s">
        <v>230</v>
      </c>
      <c r="C33" s="459">
        <f>'9.1 sz. mell(műk.)'!C33+'9.3 sz. mell(fin)'!C33+'9.2 sz. mell(választás)'!C33</f>
        <v>0</v>
      </c>
      <c r="D33" s="459">
        <f>'9.1 sz. mell(műk.)'!D33+'9.3 sz. mell(fin)'!D33+'9.2 sz. mell(választás)'!D33</f>
        <v>0</v>
      </c>
      <c r="E33" s="459">
        <f>'9.1 sz. mell(műk.)'!E33+'9.3 sz. mell(fin)'!E33+'9.2 sz. mell(választás)'!E33</f>
        <v>0</v>
      </c>
      <c r="F33" s="459">
        <f>'9.1 sz. mell(műk.)'!F33+'9.3 sz. mell(fin)'!F33+'9.2 sz. mell(választás)'!F33</f>
        <v>0</v>
      </c>
      <c r="G33" s="459">
        <f>'9.1 sz. mell(műk.)'!G33+'9.3 sz. mell(fin)'!G33+'9.2 sz. mell(választás)'!G33</f>
        <v>0</v>
      </c>
    </row>
    <row r="34" spans="1:7" s="227" customFormat="1" ht="12" customHeight="1" thickBot="1" x14ac:dyDescent="0.25">
      <c r="A34" s="222" t="s">
        <v>83</v>
      </c>
      <c r="B34" s="455" t="s">
        <v>231</v>
      </c>
      <c r="C34" s="457">
        <f>'9.1 sz. mell(műk.)'!C34+'9.3 sz. mell(fin)'!C34+'9.2 sz. mell(választás)'!C34</f>
        <v>0</v>
      </c>
      <c r="D34" s="457">
        <f>'9.1 sz. mell(műk.)'!D34+'9.3 sz. mell(fin)'!D34+'9.2 sz. mell(választás)'!D34</f>
        <v>0</v>
      </c>
      <c r="E34" s="457">
        <f>'9.1 sz. mell(műk.)'!E34+'9.3 sz. mell(fin)'!E34+'9.2 sz. mell(választás)'!E34</f>
        <v>0</v>
      </c>
      <c r="F34" s="457">
        <f>'9.1 sz. mell(műk.)'!F34+'9.3 sz. mell(fin)'!F34+'9.2 sz. mell(választás)'!F34</f>
        <v>0</v>
      </c>
      <c r="G34" s="457">
        <f>'9.1 sz. mell(műk.)'!G34+'9.3 sz. mell(fin)'!G34+'9.2 sz. mell(választás)'!G34</f>
        <v>0</v>
      </c>
    </row>
    <row r="35" spans="1:7" s="166" customFormat="1" ht="12" customHeight="1" thickBot="1" x14ac:dyDescent="0.25">
      <c r="A35" s="91" t="s">
        <v>18</v>
      </c>
      <c r="B35" s="328" t="s">
        <v>317</v>
      </c>
      <c r="C35" s="449">
        <f>'9.1 sz. mell(műk.)'!C35+'9.3 sz. mell(fin)'!C35+'9.2 sz. mell(választás)'!C35</f>
        <v>0</v>
      </c>
      <c r="D35" s="449">
        <f>'9.1 sz. mell(műk.)'!D35+'9.3 sz. mell(fin)'!D35+'9.2 sz. mell(választás)'!D35</f>
        <v>0</v>
      </c>
      <c r="E35" s="449">
        <f>'9.1 sz. mell(műk.)'!E35+'9.3 sz. mell(fin)'!E35+'9.2 sz. mell(választás)'!E35</f>
        <v>0</v>
      </c>
      <c r="F35" s="449">
        <f>'9.1 sz. mell(műk.)'!F35+'9.3 sz. mell(fin)'!F35+'9.2 sz. mell(választás)'!F35</f>
        <v>0</v>
      </c>
      <c r="G35" s="449">
        <f>'9.1 sz. mell(műk.)'!G35+'9.3 sz. mell(fin)'!G35+'9.2 sz. mell(választás)'!G35</f>
        <v>0</v>
      </c>
    </row>
    <row r="36" spans="1:7" s="166" customFormat="1" ht="12" customHeight="1" thickBot="1" x14ac:dyDescent="0.25">
      <c r="A36" s="91" t="s">
        <v>19</v>
      </c>
      <c r="B36" s="328" t="s">
        <v>349</v>
      </c>
      <c r="C36" s="449">
        <f>'9.1 sz. mell(műk.)'!C36+'9.3 sz. mell(fin)'!C36+'9.2 sz. mell(választás)'!C36</f>
        <v>0</v>
      </c>
      <c r="D36" s="449">
        <f>'9.1 sz. mell(műk.)'!D36+'9.3 sz. mell(fin)'!D36+'9.2 sz. mell(választás)'!D36</f>
        <v>0</v>
      </c>
      <c r="E36" s="449">
        <f>'9.1 sz. mell(műk.)'!E36+'9.3 sz. mell(fin)'!E36+'9.2 sz. mell(választás)'!E36</f>
        <v>0</v>
      </c>
      <c r="F36" s="449">
        <f>'9.1 sz. mell(műk.)'!F36+'9.3 sz. mell(fin)'!F36+'9.2 sz. mell(választás)'!F36</f>
        <v>0</v>
      </c>
      <c r="G36" s="449">
        <f>'9.1 sz. mell(műk.)'!G36+'9.3 sz. mell(fin)'!G36+'9.2 sz. mell(választás)'!G36</f>
        <v>0</v>
      </c>
    </row>
    <row r="37" spans="1:7" s="166" customFormat="1" ht="12" customHeight="1" thickBot="1" x14ac:dyDescent="0.25">
      <c r="A37" s="90" t="s">
        <v>20</v>
      </c>
      <c r="B37" s="328" t="s">
        <v>350</v>
      </c>
      <c r="C37" s="449">
        <f>'9.1 sz. mell(műk.)'!C37+'9.3 sz. mell(fin)'!C37+'9.2 sz. mell(választás)'!C37</f>
        <v>850010</v>
      </c>
      <c r="D37" s="449">
        <f>'9.1 sz. mell(műk.)'!D37+'9.3 sz. mell(fin)'!D37+'9.2 sz. mell(választás)'!D37</f>
        <v>850010</v>
      </c>
      <c r="E37" s="449">
        <f>'9.1 sz. mell(műk.)'!E37+'9.3 sz. mell(fin)'!E37+'9.2 sz. mell(választás)'!E37</f>
        <v>850010</v>
      </c>
      <c r="F37" s="449">
        <f>'9.1 sz. mell(műk.)'!F37+'9.3 sz. mell(fin)'!F37+'9.2 sz. mell(választás)'!F37</f>
        <v>1040298</v>
      </c>
      <c r="G37" s="449">
        <f>'9.1 sz. mell(műk.)'!G37+'9.3 sz. mell(fin)'!G37+'9.2 sz. mell(választás)'!G37</f>
        <v>962835</v>
      </c>
    </row>
    <row r="38" spans="1:7" s="166" customFormat="1" ht="12" customHeight="1" thickBot="1" x14ac:dyDescent="0.25">
      <c r="A38" s="104" t="s">
        <v>21</v>
      </c>
      <c r="B38" s="328" t="s">
        <v>351</v>
      </c>
      <c r="C38" s="449">
        <f>'9.1 sz. mell(műk.)'!C38+'9.3 sz. mell(fin)'!C38+'9.2 sz. mell(választás)'!C38</f>
        <v>222481739</v>
      </c>
      <c r="D38" s="449">
        <f>'9.1 sz. mell(műk.)'!D38+'9.3 sz. mell(fin)'!D38+'9.2 sz. mell(választás)'!D38</f>
        <v>227806920</v>
      </c>
      <c r="E38" s="449">
        <f>'9.1 sz. mell(műk.)'!E38+'9.3 sz. mell(fin)'!E38+'9.2 sz. mell(választás)'!E38</f>
        <v>227806920</v>
      </c>
      <c r="F38" s="449">
        <f>'9.1 sz. mell(műk.)'!F38+'9.3 sz. mell(fin)'!F38+'9.2 sz. mell(választás)'!F38</f>
        <v>227884615</v>
      </c>
      <c r="G38" s="449">
        <f>'9.1 sz. mell(műk.)'!G38+'9.3 sz. mell(fin)'!G38+'9.2 sz. mell(választás)'!G38</f>
        <v>214539222</v>
      </c>
    </row>
    <row r="39" spans="1:7" s="166" customFormat="1" ht="12" customHeight="1" x14ac:dyDescent="0.2">
      <c r="A39" s="223" t="s">
        <v>352</v>
      </c>
      <c r="B39" s="448" t="s">
        <v>174</v>
      </c>
      <c r="C39" s="458">
        <f>'9.1 sz. mell(műk.)'!C39+'9.3 sz. mell(fin)'!C39+'9.2 sz. mell(választás)'!C39</f>
        <v>904499</v>
      </c>
      <c r="D39" s="458">
        <f>'9.1 sz. mell(műk.)'!D39+'9.3 sz. mell(fin)'!D39+'9.2 sz. mell(választás)'!D39</f>
        <v>904499</v>
      </c>
      <c r="E39" s="458">
        <f>'9.1 sz. mell(műk.)'!E39+'9.3 sz. mell(fin)'!E39+'9.2 sz. mell(választás)'!E39</f>
        <v>904499</v>
      </c>
      <c r="F39" s="458">
        <f>'9.1 sz. mell(műk.)'!F39+'9.3 sz. mell(fin)'!F39+'9.2 sz. mell(választás)'!F39</f>
        <v>982194</v>
      </c>
      <c r="G39" s="458">
        <f>'9.1 sz. mell(műk.)'!G39+'9.3 sz. mell(fin)'!G39+'9.2 sz. mell(választás)'!G39</f>
        <v>982194</v>
      </c>
    </row>
    <row r="40" spans="1:7" s="166" customFormat="1" ht="12" customHeight="1" x14ac:dyDescent="0.2">
      <c r="A40" s="223" t="s">
        <v>353</v>
      </c>
      <c r="B40" s="454" t="s">
        <v>2</v>
      </c>
      <c r="C40" s="459">
        <f>'9.1 sz. mell(műk.)'!C40+'9.3 sz. mell(fin)'!C40+'9.2 sz. mell(választás)'!C40</f>
        <v>0</v>
      </c>
      <c r="D40" s="459">
        <f>'9.1 sz. mell(műk.)'!D40+'9.3 sz. mell(fin)'!D40+'9.2 sz. mell(választás)'!D40</f>
        <v>0</v>
      </c>
      <c r="E40" s="459">
        <f>'9.1 sz. mell(műk.)'!E40+'9.3 sz. mell(fin)'!E40+'9.2 sz. mell(választás)'!E40</f>
        <v>0</v>
      </c>
      <c r="F40" s="459">
        <f>'9.1 sz. mell(műk.)'!F40+'9.3 sz. mell(fin)'!F40+'9.2 sz. mell(választás)'!F40</f>
        <v>0</v>
      </c>
      <c r="G40" s="459">
        <f>'9.1 sz. mell(műk.)'!G40+'9.3 sz. mell(fin)'!G40+'9.2 sz. mell(választás)'!G40</f>
        <v>0</v>
      </c>
    </row>
    <row r="41" spans="1:7" s="227" customFormat="1" ht="12" customHeight="1" thickBot="1" x14ac:dyDescent="0.25">
      <c r="A41" s="222" t="s">
        <v>354</v>
      </c>
      <c r="B41" s="455" t="s">
        <v>355</v>
      </c>
      <c r="C41" s="457">
        <f>'9.1 sz. mell(műk.)'!C41+'9.3 sz. mell(fin)'!C41+'9.2 sz. mell(választás)'!C41</f>
        <v>221577240</v>
      </c>
      <c r="D41" s="457">
        <f>'9.1 sz. mell(műk.)'!D41+'9.3 sz. mell(fin)'!D41+'9.2 sz. mell(választás)'!D41</f>
        <v>226902421</v>
      </c>
      <c r="E41" s="457">
        <f>'9.1 sz. mell(műk.)'!E41+'9.3 sz. mell(fin)'!E41+'9.2 sz. mell(választás)'!E41</f>
        <v>226902421</v>
      </c>
      <c r="F41" s="457">
        <f>'9.1 sz. mell(műk.)'!F41+'9.3 sz. mell(fin)'!F41+'9.2 sz. mell(választás)'!F41</f>
        <v>226902421</v>
      </c>
      <c r="G41" s="457">
        <f>'9.1 sz. mell(műk.)'!G41+'9.3 sz. mell(fin)'!G41+'9.2 sz. mell(választás)'!G41</f>
        <v>213557028</v>
      </c>
    </row>
    <row r="42" spans="1:7" s="227" customFormat="1" ht="15" customHeight="1" thickBot="1" x14ac:dyDescent="0.25">
      <c r="A42" s="104" t="s">
        <v>22</v>
      </c>
      <c r="B42" s="460" t="s">
        <v>356</v>
      </c>
      <c r="C42" s="449">
        <f>'9.1 sz. mell(műk.)'!C42+'9.3 sz. mell(fin)'!C42+'9.2 sz. mell(választás)'!C42</f>
        <v>223331749</v>
      </c>
      <c r="D42" s="449">
        <f>'9.1 sz. mell(műk.)'!D42+'9.3 sz. mell(fin)'!D42+'9.2 sz. mell(választás)'!D42</f>
        <v>228656930</v>
      </c>
      <c r="E42" s="449">
        <f>'9.1 sz. mell(műk.)'!E42+'9.3 sz. mell(fin)'!E42+'9.2 sz. mell(választás)'!E42</f>
        <v>228656930</v>
      </c>
      <c r="F42" s="449">
        <f>'9.1 sz. mell(műk.)'!F42+'9.3 sz. mell(fin)'!F42+'9.2 sz. mell(választás)'!F42</f>
        <v>228924913</v>
      </c>
      <c r="G42" s="449">
        <f>'9.1 sz. mell(műk.)'!G42+'9.3 sz. mell(fin)'!G42+'9.2 sz. mell(választás)'!G42</f>
        <v>215502057</v>
      </c>
    </row>
    <row r="43" spans="1:7" s="227" customFormat="1" ht="15" customHeight="1" x14ac:dyDescent="0.2">
      <c r="A43" s="105"/>
      <c r="B43" s="106"/>
      <c r="C43" s="161"/>
      <c r="D43" s="161"/>
      <c r="E43" s="161"/>
      <c r="F43" s="161"/>
      <c r="G43" s="161"/>
    </row>
    <row r="44" spans="1:7" ht="13.5" thickBot="1" x14ac:dyDescent="0.25">
      <c r="A44" s="107"/>
      <c r="B44" s="108"/>
      <c r="C44" s="162"/>
      <c r="D44" s="162"/>
      <c r="E44" s="162"/>
      <c r="F44" s="162"/>
      <c r="G44" s="162"/>
    </row>
    <row r="45" spans="1:7" s="226" customFormat="1" ht="16.5" customHeight="1" thickBot="1" x14ac:dyDescent="0.25">
      <c r="A45" s="109"/>
      <c r="B45" s="110" t="s">
        <v>50</v>
      </c>
      <c r="C45" s="438"/>
      <c r="D45" s="438"/>
      <c r="E45" s="438"/>
      <c r="F45" s="438"/>
      <c r="G45" s="438"/>
    </row>
    <row r="46" spans="1:7" s="228" customFormat="1" ht="12" customHeight="1" thickBot="1" x14ac:dyDescent="0.25">
      <c r="A46" s="91" t="s">
        <v>13</v>
      </c>
      <c r="B46" s="328" t="s">
        <v>357</v>
      </c>
      <c r="C46" s="449">
        <f>'9.1 sz. mell(műk.)'!C46+'9.3 sz. mell(fin)'!C46+'9.2 sz. mell(választás)'!C46</f>
        <v>218823249</v>
      </c>
      <c r="D46" s="449">
        <f>'9.1 sz. mell(műk.)'!D46+'9.3 sz. mell(fin)'!D46+'9.2 sz. mell(választás)'!D46</f>
        <v>223589249</v>
      </c>
      <c r="E46" s="449">
        <f>'9.1 sz. mell(műk.)'!E46+'9.3 sz. mell(fin)'!E46+'9.2 sz. mell(választás)'!E46</f>
        <v>223589249</v>
      </c>
      <c r="F46" s="449">
        <f>'9.1 sz. mell(műk.)'!F46+'9.3 sz. mell(fin)'!F46+'9.2 sz. mell(választás)'!F46</f>
        <v>223070232</v>
      </c>
      <c r="G46" s="449">
        <f>'9.1 sz. mell(műk.)'!G46+'9.3 sz. mell(fin)'!G46+'9.2 sz. mell(választás)'!G46</f>
        <v>209397006</v>
      </c>
    </row>
    <row r="47" spans="1:7" ht="12" customHeight="1" x14ac:dyDescent="0.2">
      <c r="A47" s="222" t="s">
        <v>88</v>
      </c>
      <c r="B47" s="419" t="s">
        <v>43</v>
      </c>
      <c r="C47" s="458">
        <f>'9.1 sz. mell(műk.)'!C47+'9.3 sz. mell(fin)'!C47+'9.2 sz. mell(választás)'!C47</f>
        <v>162967467</v>
      </c>
      <c r="D47" s="458">
        <f>'9.1 sz. mell(műk.)'!D47+'9.3 sz. mell(fin)'!D47+'9.2 sz. mell(választás)'!D47</f>
        <v>167607467</v>
      </c>
      <c r="E47" s="458">
        <f>'9.1 sz. mell(műk.)'!E47+'9.3 sz. mell(fin)'!E47+'9.2 sz. mell(választás)'!E47</f>
        <v>167607467</v>
      </c>
      <c r="F47" s="458">
        <f>'9.1 sz. mell(műk.)'!F47+'9.3 sz. mell(fin)'!F47+'9.2 sz. mell(választás)'!F47</f>
        <v>167607467</v>
      </c>
      <c r="G47" s="458">
        <f>'9.1 sz. mell(műk.)'!G47+'9.3 sz. mell(fin)'!G47+'9.2 sz. mell(választás)'!G47</f>
        <v>161268946</v>
      </c>
    </row>
    <row r="48" spans="1:7" ht="12" customHeight="1" x14ac:dyDescent="0.2">
      <c r="A48" s="222" t="s">
        <v>89</v>
      </c>
      <c r="B48" s="411" t="s">
        <v>140</v>
      </c>
      <c r="C48" s="459">
        <f>'9.1 sz. mell(műk.)'!C48+'9.3 sz. mell(fin)'!C48+'9.2 sz. mell(választás)'!C48</f>
        <v>29104782</v>
      </c>
      <c r="D48" s="459">
        <f>'9.1 sz. mell(műk.)'!D48+'9.3 sz. mell(fin)'!D48+'9.2 sz. mell(választás)'!D48</f>
        <v>29230782</v>
      </c>
      <c r="E48" s="459">
        <f>'9.1 sz. mell(műk.)'!E48+'9.3 sz. mell(fin)'!E48+'9.2 sz. mell(választás)'!E48</f>
        <v>29230782</v>
      </c>
      <c r="F48" s="459">
        <f>'9.1 sz. mell(műk.)'!F48+'9.3 sz. mell(fin)'!F48+'9.2 sz. mell(választás)'!F48</f>
        <v>29230782</v>
      </c>
      <c r="G48" s="459">
        <f>'9.1 sz. mell(műk.)'!G48+'9.3 sz. mell(fin)'!G48+'9.2 sz. mell(választás)'!G48</f>
        <v>26530194</v>
      </c>
    </row>
    <row r="49" spans="1:7" ht="12" customHeight="1" x14ac:dyDescent="0.2">
      <c r="A49" s="222" t="s">
        <v>90</v>
      </c>
      <c r="B49" s="411" t="s">
        <v>112</v>
      </c>
      <c r="C49" s="459">
        <f>'9.1 sz. mell(műk.)'!C49+'9.3 sz. mell(fin)'!C49+'9.2 sz. mell(választás)'!C49</f>
        <v>26751000</v>
      </c>
      <c r="D49" s="459">
        <f>'9.1 sz. mell(műk.)'!D49+'9.3 sz. mell(fin)'!D49+'9.2 sz. mell(választás)'!D49</f>
        <v>26751000</v>
      </c>
      <c r="E49" s="459">
        <f>'9.1 sz. mell(műk.)'!E49+'9.3 sz. mell(fin)'!E49+'9.2 sz. mell(választás)'!E49</f>
        <v>26751000</v>
      </c>
      <c r="F49" s="459">
        <f>'9.1 sz. mell(műk.)'!F49+'9.3 sz. mell(fin)'!F49+'9.2 sz. mell(választás)'!F49</f>
        <v>26231983</v>
      </c>
      <c r="G49" s="459">
        <f>'9.1 sz. mell(műk.)'!G49+'9.3 sz. mell(fin)'!G49+'9.2 sz. mell(választás)'!G49</f>
        <v>21597866</v>
      </c>
    </row>
    <row r="50" spans="1:7" ht="12" customHeight="1" x14ac:dyDescent="0.2">
      <c r="A50" s="222" t="s">
        <v>91</v>
      </c>
      <c r="B50" s="411" t="s">
        <v>141</v>
      </c>
      <c r="C50" s="459">
        <f>'9.1 sz. mell(műk.)'!C50+'9.3 sz. mell(fin)'!C50+'9.2 sz. mell(választás)'!C50</f>
        <v>0</v>
      </c>
      <c r="D50" s="459">
        <f>'9.1 sz. mell(műk.)'!D50+'9.3 sz. mell(fin)'!D50+'9.2 sz. mell(választás)'!D50</f>
        <v>0</v>
      </c>
      <c r="E50" s="459">
        <f>'9.1 sz. mell(műk.)'!E50+'9.3 sz. mell(fin)'!E50+'9.2 sz. mell(választás)'!E50</f>
        <v>0</v>
      </c>
      <c r="F50" s="459">
        <f>'9.1 sz. mell(műk.)'!F50+'9.3 sz. mell(fin)'!F50+'9.2 sz. mell(választás)'!F50</f>
        <v>0</v>
      </c>
      <c r="G50" s="459">
        <f>'9.1 sz. mell(műk.)'!G50+'9.3 sz. mell(fin)'!G50+'9.2 sz. mell(választás)'!G50</f>
        <v>0</v>
      </c>
    </row>
    <row r="51" spans="1:7" ht="12" customHeight="1" thickBot="1" x14ac:dyDescent="0.25">
      <c r="A51" s="222" t="s">
        <v>114</v>
      </c>
      <c r="B51" s="411" t="s">
        <v>142</v>
      </c>
      <c r="C51" s="457">
        <f>'9.1 sz. mell(műk.)'!C51+'9.3 sz. mell(fin)'!C51+'9.2 sz. mell(választás)'!C51</f>
        <v>0</v>
      </c>
      <c r="D51" s="457">
        <f>'9.1 sz. mell(műk.)'!D51+'9.3 sz. mell(fin)'!D51+'9.2 sz. mell(választás)'!D51</f>
        <v>0</v>
      </c>
      <c r="E51" s="457">
        <f>'9.1 sz. mell(műk.)'!E51+'9.3 sz. mell(fin)'!E51+'9.2 sz. mell(választás)'!E51</f>
        <v>0</v>
      </c>
      <c r="F51" s="457">
        <f>'9.1 sz. mell(műk.)'!F51+'9.3 sz. mell(fin)'!F51+'9.2 sz. mell(választás)'!F51</f>
        <v>0</v>
      </c>
      <c r="G51" s="457">
        <f>'9.1 sz. mell(műk.)'!G51+'9.3 sz. mell(fin)'!G51+'9.2 sz. mell(választás)'!G51</f>
        <v>0</v>
      </c>
    </row>
    <row r="52" spans="1:7" ht="12" customHeight="1" thickBot="1" x14ac:dyDescent="0.25">
      <c r="A52" s="91" t="s">
        <v>14</v>
      </c>
      <c r="B52" s="328" t="s">
        <v>358</v>
      </c>
      <c r="C52" s="449">
        <f>'9.1 sz. mell(műk.)'!C52+'9.3 sz. mell(fin)'!C52+'9.2 sz. mell(választás)'!C52</f>
        <v>4508500</v>
      </c>
      <c r="D52" s="449">
        <f>'9.1 sz. mell(műk.)'!D52+'9.3 sz. mell(fin)'!D52+'9.2 sz. mell(választás)'!D52</f>
        <v>5067681</v>
      </c>
      <c r="E52" s="449">
        <f>'9.1 sz. mell(műk.)'!E52+'9.3 sz. mell(fin)'!E52+'9.2 sz. mell(választás)'!E52</f>
        <v>5067681</v>
      </c>
      <c r="F52" s="449">
        <f>'9.1 sz. mell(műk.)'!F52+'9.3 sz. mell(fin)'!F52+'9.2 sz. mell(választás)'!F52</f>
        <v>5854681</v>
      </c>
      <c r="G52" s="449">
        <f>'9.1 sz. mell(műk.)'!G52+'9.3 sz. mell(fin)'!G52+'9.2 sz. mell(választás)'!G52</f>
        <v>2522162</v>
      </c>
    </row>
    <row r="53" spans="1:7" s="228" customFormat="1" ht="12" customHeight="1" x14ac:dyDescent="0.2">
      <c r="A53" s="222" t="s">
        <v>94</v>
      </c>
      <c r="B53" s="419" t="s">
        <v>167</v>
      </c>
      <c r="C53" s="458">
        <f>'9.1 sz. mell(műk.)'!C53+'9.3 sz. mell(fin)'!C53+'9.2 sz. mell(választás)'!C53</f>
        <v>4508500</v>
      </c>
      <c r="D53" s="458">
        <f>'9.1 sz. mell(műk.)'!D53+'9.3 sz. mell(fin)'!D53+'9.2 sz. mell(választás)'!D53</f>
        <v>4508500</v>
      </c>
      <c r="E53" s="458">
        <f>'9.1 sz. mell(műk.)'!E53+'9.3 sz. mell(fin)'!E53+'9.2 sz. mell(választás)'!E53</f>
        <v>4508500</v>
      </c>
      <c r="F53" s="458">
        <f>'9.1 sz. mell(műk.)'!F53+'9.3 sz. mell(fin)'!F53+'9.2 sz. mell(választás)'!F53</f>
        <v>5295500</v>
      </c>
      <c r="G53" s="458">
        <f>'9.1 sz. mell(műk.)'!G53+'9.3 sz. mell(fin)'!G53+'9.2 sz. mell(választás)'!G53</f>
        <v>1962981</v>
      </c>
    </row>
    <row r="54" spans="1:7" ht="12" customHeight="1" x14ac:dyDescent="0.2">
      <c r="A54" s="222" t="s">
        <v>95</v>
      </c>
      <c r="B54" s="411" t="s">
        <v>144</v>
      </c>
      <c r="C54" s="459">
        <f>'9.1 sz. mell(műk.)'!C54+'9.3 sz. mell(fin)'!C54+'9.2 sz. mell(választás)'!C54</f>
        <v>0</v>
      </c>
      <c r="D54" s="459">
        <f>'9.1 sz. mell(műk.)'!D54+'9.3 sz. mell(fin)'!D54+'9.2 sz. mell(választás)'!D54</f>
        <v>559181</v>
      </c>
      <c r="E54" s="459">
        <f>'9.1 sz. mell(műk.)'!E54+'9.3 sz. mell(fin)'!E54+'9.2 sz. mell(választás)'!E54</f>
        <v>559181</v>
      </c>
      <c r="F54" s="459">
        <f>'9.1 sz. mell(műk.)'!F54+'9.3 sz. mell(fin)'!F54+'9.2 sz. mell(választás)'!F54</f>
        <v>559181</v>
      </c>
      <c r="G54" s="459">
        <f>'9.1 sz. mell(műk.)'!G54+'9.3 sz. mell(fin)'!G54+'9.2 sz. mell(választás)'!G54</f>
        <v>559181</v>
      </c>
    </row>
    <row r="55" spans="1:7" ht="12" customHeight="1" x14ac:dyDescent="0.2">
      <c r="A55" s="222" t="s">
        <v>96</v>
      </c>
      <c r="B55" s="411" t="s">
        <v>51</v>
      </c>
      <c r="C55" s="459">
        <f>'9.1 sz. mell(műk.)'!C55+'9.3 sz. mell(fin)'!C55+'9.2 sz. mell(választás)'!C55</f>
        <v>0</v>
      </c>
      <c r="D55" s="459">
        <f>'9.1 sz. mell(műk.)'!D55+'9.3 sz. mell(fin)'!D55+'9.2 sz. mell(választás)'!D55</f>
        <v>0</v>
      </c>
      <c r="E55" s="459">
        <f>'9.1 sz. mell(műk.)'!E55+'9.3 sz. mell(fin)'!E55+'9.2 sz. mell(választás)'!E55</f>
        <v>0</v>
      </c>
      <c r="F55" s="459">
        <f>'9.1 sz. mell(műk.)'!F55+'9.3 sz. mell(fin)'!F55+'9.2 sz. mell(választás)'!F55</f>
        <v>0</v>
      </c>
      <c r="G55" s="459">
        <f>'9.1 sz. mell(műk.)'!G55+'9.3 sz. mell(fin)'!G55+'9.2 sz. mell(választás)'!G55</f>
        <v>0</v>
      </c>
    </row>
    <row r="56" spans="1:7" ht="12" customHeight="1" thickBot="1" x14ac:dyDescent="0.25">
      <c r="A56" s="222" t="s">
        <v>97</v>
      </c>
      <c r="B56" s="411" t="s">
        <v>461</v>
      </c>
      <c r="C56" s="457">
        <f>'9.1 sz. mell(műk.)'!C56+'9.3 sz. mell(fin)'!C56+'9.2 sz. mell(választás)'!C56</f>
        <v>0</v>
      </c>
      <c r="D56" s="457">
        <f>'9.1 sz. mell(műk.)'!D56+'9.3 sz. mell(fin)'!D56+'9.2 sz. mell(választás)'!D56</f>
        <v>0</v>
      </c>
      <c r="E56" s="457">
        <f>'9.1 sz. mell(műk.)'!E56+'9.3 sz. mell(fin)'!E56+'9.2 sz. mell(választás)'!E56</f>
        <v>0</v>
      </c>
      <c r="F56" s="457">
        <f>'9.1 sz. mell(műk.)'!F56+'9.3 sz. mell(fin)'!F56+'9.2 sz. mell(választás)'!F56</f>
        <v>0</v>
      </c>
      <c r="G56" s="457">
        <f>'9.1 sz. mell(műk.)'!G56+'9.3 sz. mell(fin)'!G56+'9.2 sz. mell(választás)'!G56</f>
        <v>0</v>
      </c>
    </row>
    <row r="57" spans="1:7" ht="12" customHeight="1" thickBot="1" x14ac:dyDescent="0.25">
      <c r="A57" s="91" t="s">
        <v>15</v>
      </c>
      <c r="B57" s="328" t="s">
        <v>9</v>
      </c>
      <c r="C57" s="449">
        <f>'9.1 sz. mell(műk.)'!C57+'9.3 sz. mell(fin)'!C57+'9.2 sz. mell(választás)'!C57</f>
        <v>0</v>
      </c>
      <c r="D57" s="449">
        <f>'9.1 sz. mell(műk.)'!D57+'9.3 sz. mell(fin)'!D57+'9.2 sz. mell(választás)'!D57</f>
        <v>0</v>
      </c>
      <c r="E57" s="449">
        <f>'9.1 sz. mell(műk.)'!E57+'9.3 sz. mell(fin)'!E57+'9.2 sz. mell(választás)'!E57</f>
        <v>0</v>
      </c>
      <c r="F57" s="449">
        <f>'9.1 sz. mell(műk.)'!F57+'9.3 sz. mell(fin)'!F57+'9.2 sz. mell(választás)'!F57</f>
        <v>0</v>
      </c>
      <c r="G57" s="449">
        <f>'9.1 sz. mell(műk.)'!G57+'9.3 sz. mell(fin)'!G57+'9.2 sz. mell(választás)'!G57</f>
        <v>0</v>
      </c>
    </row>
    <row r="58" spans="1:7" ht="15" customHeight="1" thickBot="1" x14ac:dyDescent="0.25">
      <c r="A58" s="91" t="s">
        <v>16</v>
      </c>
      <c r="B58" s="456" t="s">
        <v>466</v>
      </c>
      <c r="C58" s="449">
        <f>'9.1 sz. mell(műk.)'!C58+'9.3 sz. mell(fin)'!C58+'9.2 sz. mell(választás)'!C58</f>
        <v>223331749</v>
      </c>
      <c r="D58" s="449">
        <f>'9.1 sz. mell(műk.)'!D58+'9.3 sz. mell(fin)'!D58+'9.2 sz. mell(választás)'!D58</f>
        <v>228656930</v>
      </c>
      <c r="E58" s="449">
        <f>'9.1 sz. mell(műk.)'!E58+'9.3 sz. mell(fin)'!E58+'9.2 sz. mell(választás)'!E58</f>
        <v>228656930</v>
      </c>
      <c r="F58" s="449">
        <f>'9.1 sz. mell(műk.)'!F58+'9.3 sz. mell(fin)'!F58+'9.2 sz. mell(választás)'!F58</f>
        <v>228924913</v>
      </c>
      <c r="G58" s="449">
        <f>'9.1 sz. mell(műk.)'!G58+'9.3 sz. mell(fin)'!G58+'9.2 sz. mell(választás)'!G58</f>
        <v>211919168</v>
      </c>
    </row>
    <row r="59" spans="1:7" ht="13.5" thickBot="1" x14ac:dyDescent="0.25">
      <c r="C59" s="165"/>
      <c r="D59" s="165"/>
      <c r="E59" s="165"/>
      <c r="F59" s="165"/>
      <c r="G59" s="165"/>
    </row>
    <row r="60" spans="1:7" ht="15" customHeight="1" thickBot="1" x14ac:dyDescent="0.25">
      <c r="A60" s="113" t="s">
        <v>456</v>
      </c>
      <c r="B60" s="435"/>
      <c r="C60" s="492">
        <f>'9.1 sz. mell(műk.)'!C60+'9.3 sz. mell(fin)'!C60</f>
        <v>19.5</v>
      </c>
      <c r="D60" s="492">
        <f>'9.1 sz. mell(műk.)'!D60+'9.3 sz. mell(fin)'!D60</f>
        <v>19.5</v>
      </c>
      <c r="E60" s="492">
        <f>'9.1 sz. mell(műk.)'!E60+'9.3 sz. mell(fin)'!E60</f>
        <v>19.5</v>
      </c>
      <c r="F60" s="492">
        <f>'9.1 sz. mell(műk.)'!F60+'9.3 sz. mell(fin)'!F60</f>
        <v>19.5</v>
      </c>
      <c r="G60" s="492">
        <f>'9.1 sz. mell(műk.)'!G60+'9.3 sz. mell(fin)'!G60</f>
        <v>19.5</v>
      </c>
    </row>
    <row r="61" spans="1:7" ht="14.25" customHeight="1" thickBot="1" x14ac:dyDescent="0.25">
      <c r="A61" s="113" t="s">
        <v>160</v>
      </c>
      <c r="B61" s="435"/>
      <c r="C61" s="449">
        <f>'9.1 sz. mell(műk.)'!C61+'9.3 sz. mell(fin)'!C61</f>
        <v>0</v>
      </c>
      <c r="D61" s="449">
        <f>'9.1 sz. mell(műk.)'!D61+'9.3 sz. mell(fin)'!D61</f>
        <v>0</v>
      </c>
      <c r="E61" s="449">
        <f>'9.1 sz. mell(műk.)'!E61+'9.3 sz. mell(fin)'!E61</f>
        <v>0</v>
      </c>
      <c r="F61" s="449">
        <f>'9.1 sz. mell(műk.)'!F61+'9.3 sz. mell(fin)'!F61</f>
        <v>0</v>
      </c>
      <c r="G61" s="449">
        <f>'9.1 sz. mell(műk.)'!G61+'9.3 sz. mell(fin)'!G61</f>
        <v>0</v>
      </c>
    </row>
  </sheetData>
  <sheetProtection formatCells="0"/>
  <phoneticPr fontId="28" type="noConversion"/>
  <printOptions horizontalCentered="1"/>
  <pageMargins left="0.15748031496062992" right="0.15748031496062992" top="0.98425196850393704" bottom="0.98425196850393704" header="0.78740157480314965" footer="0.78740157480314965"/>
  <pageSetup paperSize="9" scale="6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FFFF00"/>
  </sheetPr>
  <dimension ref="A1:K60"/>
  <sheetViews>
    <sheetView zoomScaleNormal="100" workbookViewId="0">
      <selection activeCell="G13" sqref="G13:G14"/>
    </sheetView>
  </sheetViews>
  <sheetFormatPr defaultRowHeight="12.75" x14ac:dyDescent="0.2"/>
  <cols>
    <col min="1" max="1" width="13.83203125" style="111" customWidth="1"/>
    <col min="2" max="2" width="57.6640625" style="112" customWidth="1"/>
    <col min="3" max="3" width="15.33203125" style="112" customWidth="1"/>
    <col min="4" max="4" width="19.33203125" style="112" customWidth="1"/>
    <col min="5" max="7" width="15.1640625" style="112" customWidth="1"/>
    <col min="8" max="8" width="10" style="112" bestFit="1" customWidth="1"/>
    <col min="9" max="16384" width="9.33203125" style="112"/>
  </cols>
  <sheetData>
    <row r="1" spans="1:11" s="96" customFormat="1" ht="21" customHeight="1" thickBot="1" x14ac:dyDescent="0.25">
      <c r="A1" s="95"/>
      <c r="B1" s="97"/>
      <c r="C1" s="287" t="str">
        <f>+CONCATENATE("7.3. melléklet a 3/",LEFT(ÖSSZEFÜGGÉSEK!A5,4),". (II.27) önkormányzati rendelethez")</f>
        <v>7.3. melléklet a 3/2020. (II.27) önkormányzati rendelethez</v>
      </c>
      <c r="D1" s="287"/>
      <c r="E1" s="287"/>
      <c r="F1" s="287"/>
    </row>
    <row r="2" spans="1:11" s="224" customFormat="1" ht="36" customHeight="1" x14ac:dyDescent="0.2">
      <c r="A2" s="190" t="s">
        <v>158</v>
      </c>
      <c r="B2" s="439" t="s">
        <v>505</v>
      </c>
      <c r="C2" s="450" t="s">
        <v>53</v>
      </c>
      <c r="D2" s="505"/>
      <c r="E2" s="505"/>
      <c r="F2" s="505"/>
    </row>
    <row r="3" spans="1:11" s="224" customFormat="1" ht="24.75" thickBot="1" x14ac:dyDescent="0.25">
      <c r="A3" s="220" t="s">
        <v>157</v>
      </c>
      <c r="B3" s="440" t="s">
        <v>340</v>
      </c>
      <c r="C3" s="451"/>
      <c r="D3" s="505"/>
      <c r="E3" s="505"/>
      <c r="F3" s="505"/>
    </row>
    <row r="4" spans="1:11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</row>
    <row r="5" spans="1:11" ht="21.75" thickBot="1" x14ac:dyDescent="0.25">
      <c r="A5" s="191" t="s">
        <v>159</v>
      </c>
      <c r="B5" s="443" t="s">
        <v>498</v>
      </c>
      <c r="C5" s="333" t="str">
        <f>+'1.1.sz.mell.'!C3</f>
        <v>2020. évi előirányzat</v>
      </c>
      <c r="D5" s="333" t="str">
        <f>+'1.1.sz.mell.'!D3</f>
        <v>2020. I. módosítás</v>
      </c>
      <c r="E5" s="333" t="str">
        <f>+'1.1.sz.mell.'!E3</f>
        <v>2020. II. módosítás</v>
      </c>
      <c r="F5" s="333" t="str">
        <f>+'1.1.sz.mell.'!F3</f>
        <v>2020. III. módosítás</v>
      </c>
      <c r="G5" s="333" t="str">
        <f>+'1.1.sz.mell.'!G3</f>
        <v>2020. teljesítés</v>
      </c>
    </row>
    <row r="6" spans="1:11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</row>
    <row r="7" spans="1:11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</row>
    <row r="8" spans="1:11" s="166" customFormat="1" ht="12" customHeight="1" thickBot="1" x14ac:dyDescent="0.25">
      <c r="A8" s="90" t="s">
        <v>13</v>
      </c>
      <c r="B8" s="453" t="s">
        <v>457</v>
      </c>
      <c r="C8" s="449">
        <f>'10.1 sz. mell(szak)'!C8+'10.2 sz. mell(műk)'!C8+'10.3 sz. mell(étk.)'!C8+'10.4 sz. mell(fin)'!C8</f>
        <v>5080000</v>
      </c>
      <c r="D8" s="449">
        <f>'10.1 sz. mell(szak)'!D8+'10.2 sz. mell(műk)'!D8+'10.3 sz. mell(étk.)'!D8+'10.4 sz. mell(fin)'!D8</f>
        <v>5080000</v>
      </c>
      <c r="E8" s="449">
        <f>'10.1 sz. mell(szak)'!E8+'10.2 sz. mell(műk)'!E8+'10.3 sz. mell(étk.)'!E8+'10.4 sz. mell(fin)'!E8</f>
        <v>5080000</v>
      </c>
      <c r="F8" s="449">
        <f>'10.1 sz. mell(szak)'!F8+'10.2 sz. mell(műk)'!F8+'10.3 sz. mell(étk.)'!F8+'10.4 sz. mell(fin)'!F8</f>
        <v>5080003</v>
      </c>
      <c r="G8" s="449">
        <f>'10.1 sz. mell(szak)'!G8+'10.2 sz. mell(műk)'!G8+'10.3 sz. mell(étk.)'!G8+'10.4 sz. mell(fin)'!G8</f>
        <v>4308329</v>
      </c>
    </row>
    <row r="9" spans="1:11" s="166" customFormat="1" ht="12" customHeight="1" x14ac:dyDescent="0.2">
      <c r="A9" s="221" t="s">
        <v>88</v>
      </c>
      <c r="B9" s="410" t="s">
        <v>215</v>
      </c>
      <c r="C9" s="458">
        <f>'10.1 sz. mell(szak)'!C9+'10.2 sz. mell(műk)'!C9+'10.3 sz. mell(étk.)'!C9+'10.4 sz. mell(fin)'!C9</f>
        <v>0</v>
      </c>
      <c r="D9" s="458">
        <f>'10.1 sz. mell(szak)'!D9+'10.2 sz. mell(műk)'!D9+'10.3 sz. mell(étk.)'!D9+'10.4 sz. mell(fin)'!D9</f>
        <v>0</v>
      </c>
      <c r="E9" s="458">
        <f>'10.1 sz. mell(szak)'!E9+'10.2 sz. mell(műk)'!E9+'10.3 sz. mell(étk.)'!E9+'10.4 sz. mell(fin)'!E9</f>
        <v>0</v>
      </c>
      <c r="F9" s="458">
        <f>'10.1 sz. mell(szak)'!F9+'10.2 sz. mell(műk)'!F9+'10.3 sz. mell(étk.)'!F9+'10.4 sz. mell(fin)'!F9</f>
        <v>0</v>
      </c>
      <c r="G9" s="458">
        <f>'10.1 sz. mell(szak)'!G9+'10.2 sz. mell(műk)'!G9+'10.3 sz. mell(étk.)'!G9+'10.4 sz. mell(fin)'!G9</f>
        <v>0</v>
      </c>
    </row>
    <row r="10" spans="1:11" s="166" customFormat="1" ht="12" customHeight="1" x14ac:dyDescent="0.2">
      <c r="A10" s="222" t="s">
        <v>89</v>
      </c>
      <c r="B10" s="411" t="s">
        <v>216</v>
      </c>
      <c r="C10" s="461">
        <f>'10.1 sz. mell(szak)'!C10+'10.2 sz. mell(műk)'!C10+'10.3 sz. mell(étk.)'!C10+'10.4 sz. mell(fin)'!C10</f>
        <v>0</v>
      </c>
      <c r="D10" s="461">
        <f>'10.1 sz. mell(szak)'!D10+'10.2 sz. mell(műk)'!D10+'10.3 sz. mell(étk.)'!D10+'10.4 sz. mell(fin)'!D10</f>
        <v>0</v>
      </c>
      <c r="E10" s="461">
        <f>'10.1 sz. mell(szak)'!E10+'10.2 sz. mell(műk)'!E10+'10.3 sz. mell(étk.)'!E10+'10.4 sz. mell(fin)'!E10</f>
        <v>0</v>
      </c>
      <c r="F10" s="461">
        <f>'10.1 sz. mell(szak)'!F10+'10.2 sz. mell(műk)'!F10+'10.3 sz. mell(étk.)'!F10+'10.4 sz. mell(fin)'!F10</f>
        <v>0</v>
      </c>
      <c r="G10" s="461">
        <f>'10.1 sz. mell(szak)'!G10+'10.2 sz. mell(műk)'!G10+'10.3 sz. mell(étk.)'!G10+'10.4 sz. mell(fin)'!G10</f>
        <v>0</v>
      </c>
    </row>
    <row r="11" spans="1:11" s="166" customFormat="1" ht="12" customHeight="1" x14ac:dyDescent="0.2">
      <c r="A11" s="222" t="s">
        <v>90</v>
      </c>
      <c r="B11" s="411" t="s">
        <v>217</v>
      </c>
      <c r="C11" s="459">
        <f>'10.1 sz. mell(szak)'!C11+'10.2 sz. mell(műk)'!C11+'10.3 sz. mell(étk.)'!C11+'10.4 sz. mell(fin)'!C11</f>
        <v>0</v>
      </c>
      <c r="D11" s="459">
        <f>'10.1 sz. mell(szak)'!D11+'10.2 sz. mell(műk)'!D11+'10.3 sz. mell(étk.)'!D11+'10.4 sz. mell(fin)'!D11</f>
        <v>0</v>
      </c>
      <c r="E11" s="459">
        <f>'10.1 sz. mell(szak)'!E11+'10.2 sz. mell(műk)'!E11+'10.3 sz. mell(étk.)'!E11+'10.4 sz. mell(fin)'!E11</f>
        <v>0</v>
      </c>
      <c r="F11" s="459">
        <f>'10.1 sz. mell(szak)'!F11+'10.2 sz. mell(műk)'!F11+'10.3 sz. mell(étk.)'!F11+'10.4 sz. mell(fin)'!F11</f>
        <v>0</v>
      </c>
      <c r="G11" s="459">
        <f>'10.1 sz. mell(szak)'!G11+'10.2 sz. mell(műk)'!G11+'10.3 sz. mell(étk.)'!G11+'10.4 sz. mell(fin)'!G11</f>
        <v>0</v>
      </c>
    </row>
    <row r="12" spans="1:11" s="166" customFormat="1" ht="12" customHeight="1" x14ac:dyDescent="0.2">
      <c r="A12" s="222" t="s">
        <v>91</v>
      </c>
      <c r="B12" s="411" t="s">
        <v>218</v>
      </c>
      <c r="C12" s="459">
        <f>'10.1 sz. mell(szak)'!C12+'10.2 sz. mell(műk)'!C12+'10.3 sz. mell(étk.)'!C12+'10.4 sz. mell(fin)'!C12</f>
        <v>0</v>
      </c>
      <c r="D12" s="459">
        <f>'10.1 sz. mell(szak)'!D12+'10.2 sz. mell(műk)'!D12+'10.3 sz. mell(étk.)'!D12+'10.4 sz. mell(fin)'!D12</f>
        <v>0</v>
      </c>
      <c r="E12" s="459">
        <f>'10.1 sz. mell(szak)'!E12+'10.2 sz. mell(műk)'!E12+'10.3 sz. mell(étk.)'!E12+'10.4 sz. mell(fin)'!E12</f>
        <v>0</v>
      </c>
      <c r="F12" s="459">
        <f>'10.1 sz. mell(szak)'!F12+'10.2 sz. mell(műk)'!F12+'10.3 sz. mell(étk.)'!F12+'10.4 sz. mell(fin)'!F12</f>
        <v>0</v>
      </c>
      <c r="G12" s="459">
        <f>'10.1 sz. mell(szak)'!G12+'10.2 sz. mell(műk)'!G12+'10.3 sz. mell(étk.)'!G12+'10.4 sz. mell(fin)'!G12</f>
        <v>0</v>
      </c>
    </row>
    <row r="13" spans="1:11" s="166" customFormat="1" ht="12" customHeight="1" x14ac:dyDescent="0.2">
      <c r="A13" s="222" t="s">
        <v>114</v>
      </c>
      <c r="B13" s="411" t="s">
        <v>219</v>
      </c>
      <c r="C13" s="459">
        <f>'10.1 sz. mell(szak)'!C13+'10.2 sz. mell(műk)'!C13+'10.3 sz. mell(étk.)'!C13+'10.4 sz. mell(fin)'!C13</f>
        <v>4000000</v>
      </c>
      <c r="D13" s="459">
        <f>'10.1 sz. mell(szak)'!D13+'10.2 sz. mell(műk)'!D13+'10.3 sz. mell(étk.)'!D13+'10.4 sz. mell(fin)'!D13</f>
        <v>4000000</v>
      </c>
      <c r="E13" s="459">
        <f>'10.1 sz. mell(szak)'!E13+'10.2 sz. mell(műk)'!E13+'10.3 sz. mell(étk.)'!E13+'10.4 sz. mell(fin)'!E13</f>
        <v>4000000</v>
      </c>
      <c r="F13" s="459">
        <f>'10.1 sz. mell(szak)'!F13+'10.2 sz. mell(műk)'!F13+'10.3 sz. mell(étk.)'!F13+'10.4 sz. mell(fin)'!F13</f>
        <v>4000000</v>
      </c>
      <c r="G13" s="459">
        <f>'10.1 sz. mell(szak)'!G13+'10.2 sz. mell(műk)'!G13+'10.3 sz. mell(étk.)'!G13+'10.4 sz. mell(fin)'!G13</f>
        <v>3392630</v>
      </c>
      <c r="H13" s="669"/>
      <c r="I13" s="670"/>
      <c r="J13" s="667"/>
      <c r="K13" s="667"/>
    </row>
    <row r="14" spans="1:11" s="166" customFormat="1" ht="12" customHeight="1" x14ac:dyDescent="0.2">
      <c r="A14" s="222" t="s">
        <v>92</v>
      </c>
      <c r="B14" s="411" t="s">
        <v>341</v>
      </c>
      <c r="C14" s="459">
        <f>'10.1 sz. mell(szak)'!C14+'10.2 sz. mell(műk)'!C14+'10.3 sz. mell(étk.)'!C14+'10.4 sz. mell(fin)'!C14</f>
        <v>1080000</v>
      </c>
      <c r="D14" s="459">
        <f>'10.1 sz. mell(szak)'!D14+'10.2 sz. mell(műk)'!D14+'10.3 sz. mell(étk.)'!D14+'10.4 sz. mell(fin)'!D14</f>
        <v>1080000</v>
      </c>
      <c r="E14" s="459">
        <f>'10.1 sz. mell(szak)'!E14+'10.2 sz. mell(műk)'!E14+'10.3 sz. mell(étk.)'!E14+'10.4 sz. mell(fin)'!E14</f>
        <v>1080000</v>
      </c>
      <c r="F14" s="459">
        <f>'10.1 sz. mell(szak)'!F14+'10.2 sz. mell(műk)'!F14+'10.3 sz. mell(étk.)'!F14+'10.4 sz. mell(fin)'!F14</f>
        <v>1080000</v>
      </c>
      <c r="G14" s="459">
        <f>'10.1 sz. mell(szak)'!G14+'10.2 sz. mell(műk)'!G14+'10.3 sz. mell(étk.)'!G14+'10.4 sz. mell(fin)'!G14</f>
        <v>915696</v>
      </c>
      <c r="H14" s="669"/>
      <c r="I14" s="670"/>
      <c r="J14" s="667"/>
      <c r="K14" s="667"/>
    </row>
    <row r="15" spans="1:11" s="166" customFormat="1" ht="12" customHeight="1" x14ac:dyDescent="0.2">
      <c r="A15" s="222" t="s">
        <v>93</v>
      </c>
      <c r="B15" s="420" t="s">
        <v>342</v>
      </c>
      <c r="C15" s="459">
        <f>'10.1 sz. mell(szak)'!C15+'10.2 sz. mell(műk)'!C15+'10.3 sz. mell(étk.)'!C15+'10.4 sz. mell(fin)'!C15</f>
        <v>0</v>
      </c>
      <c r="D15" s="459">
        <f>'10.1 sz. mell(szak)'!D15+'10.2 sz. mell(műk)'!D15+'10.3 sz. mell(étk.)'!D15+'10.4 sz. mell(fin)'!D15</f>
        <v>0</v>
      </c>
      <c r="E15" s="459">
        <f>'10.1 sz. mell(szak)'!E15+'10.2 sz. mell(műk)'!E15+'10.3 sz. mell(étk.)'!E15+'10.4 sz. mell(fin)'!E15</f>
        <v>0</v>
      </c>
      <c r="F15" s="459">
        <f>'10.1 sz. mell(szak)'!F15+'10.2 sz. mell(műk)'!F15+'10.3 sz. mell(étk.)'!F15+'10.4 sz. mell(fin)'!F15</f>
        <v>0</v>
      </c>
      <c r="G15" s="459">
        <f>'10.1 sz. mell(szak)'!G15+'10.2 sz. mell(műk)'!G15+'10.3 sz. mell(étk.)'!G15+'10.4 sz. mell(fin)'!G15</f>
        <v>0</v>
      </c>
      <c r="H15" s="667"/>
      <c r="I15" s="667"/>
      <c r="J15" s="667"/>
      <c r="K15" s="667"/>
    </row>
    <row r="16" spans="1:11" s="166" customFormat="1" ht="12" customHeight="1" x14ac:dyDescent="0.2">
      <c r="A16" s="222" t="s">
        <v>103</v>
      </c>
      <c r="B16" s="411" t="s">
        <v>222</v>
      </c>
      <c r="C16" s="459">
        <f>'10.1 sz. mell(szak)'!C16+'10.2 sz. mell(műk)'!C16+'10.3 sz. mell(étk.)'!C16+'10.4 sz. mell(fin)'!C16</f>
        <v>0</v>
      </c>
      <c r="D16" s="459">
        <f>'10.1 sz. mell(szak)'!D16+'10.2 sz. mell(műk)'!D16+'10.3 sz. mell(étk.)'!D16+'10.4 sz. mell(fin)'!D16</f>
        <v>0</v>
      </c>
      <c r="E16" s="459">
        <f>'10.1 sz. mell(szak)'!E16+'10.2 sz. mell(műk)'!E16+'10.3 sz. mell(étk.)'!E16+'10.4 sz. mell(fin)'!E16</f>
        <v>0</v>
      </c>
      <c r="F16" s="459">
        <f>'10.1 sz. mell(szak)'!F16+'10.2 sz. mell(műk)'!F16+'10.3 sz. mell(étk.)'!F16+'10.4 sz. mell(fin)'!F16</f>
        <v>3</v>
      </c>
      <c r="G16" s="459">
        <f>'10.1 sz. mell(szak)'!G16+'10.2 sz. mell(műk)'!G16+'10.3 sz. mell(étk.)'!G16+'10.4 sz. mell(fin)'!G16</f>
        <v>3</v>
      </c>
      <c r="H16" s="667"/>
      <c r="I16" s="667"/>
      <c r="J16" s="667"/>
      <c r="K16" s="667"/>
    </row>
    <row r="17" spans="1:11" s="227" customFormat="1" ht="12" customHeight="1" x14ac:dyDescent="0.2">
      <c r="A17" s="222" t="s">
        <v>104</v>
      </c>
      <c r="B17" s="411" t="s">
        <v>223</v>
      </c>
      <c r="C17" s="459">
        <f>'10.1 sz. mell(szak)'!C17+'10.2 sz. mell(műk)'!C17+'10.3 sz. mell(étk.)'!C17+'10.4 sz. mell(fin)'!C17</f>
        <v>0</v>
      </c>
      <c r="D17" s="459">
        <f>'10.1 sz. mell(szak)'!D17+'10.2 sz. mell(műk)'!D17+'10.3 sz. mell(étk.)'!D17+'10.4 sz. mell(fin)'!D17</f>
        <v>0</v>
      </c>
      <c r="E17" s="459">
        <f>'10.1 sz. mell(szak)'!E17+'10.2 sz. mell(műk)'!E17+'10.3 sz. mell(étk.)'!E17+'10.4 sz. mell(fin)'!E17</f>
        <v>0</v>
      </c>
      <c r="F17" s="459">
        <f>'10.1 sz. mell(szak)'!F17+'10.2 sz. mell(műk)'!F17+'10.3 sz. mell(étk.)'!F17+'10.4 sz. mell(fin)'!F17</f>
        <v>0</v>
      </c>
      <c r="G17" s="459">
        <f>'10.1 sz. mell(szak)'!G17+'10.2 sz. mell(műk)'!G17+'10.3 sz. mell(étk.)'!G17+'10.4 sz. mell(fin)'!G17</f>
        <v>0</v>
      </c>
      <c r="H17" s="667"/>
      <c r="I17" s="667"/>
      <c r="J17" s="667"/>
      <c r="K17" s="667"/>
    </row>
    <row r="18" spans="1:11" s="227" customFormat="1" ht="12" customHeight="1" x14ac:dyDescent="0.2">
      <c r="A18" s="222" t="s">
        <v>105</v>
      </c>
      <c r="B18" s="411" t="s">
        <v>374</v>
      </c>
      <c r="C18" s="459">
        <f>'10.1 sz. mell(szak)'!C18+'10.2 sz. mell(műk)'!C18+'10.3 sz. mell(étk.)'!C18+'10.4 sz. mell(fin)'!C18</f>
        <v>0</v>
      </c>
      <c r="D18" s="459">
        <f>'10.1 sz. mell(szak)'!D18+'10.2 sz. mell(műk)'!D18+'10.3 sz. mell(étk.)'!D18+'10.4 sz. mell(fin)'!D18</f>
        <v>0</v>
      </c>
      <c r="E18" s="459">
        <f>'10.1 sz. mell(szak)'!E18+'10.2 sz. mell(műk)'!E18+'10.3 sz. mell(étk.)'!E18+'10.4 sz. mell(fin)'!E18</f>
        <v>0</v>
      </c>
      <c r="F18" s="459">
        <f>'10.1 sz. mell(szak)'!F18+'10.2 sz. mell(műk)'!F18+'10.3 sz. mell(étk.)'!F18+'10.4 sz. mell(fin)'!F18</f>
        <v>0</v>
      </c>
      <c r="G18" s="459">
        <f>'10.1 sz. mell(szak)'!G18+'10.2 sz. mell(műk)'!G18+'10.3 sz. mell(étk.)'!G18+'10.4 sz. mell(fin)'!G18</f>
        <v>0</v>
      </c>
      <c r="H18" s="667"/>
      <c r="I18" s="667"/>
      <c r="J18" s="667"/>
      <c r="K18" s="667"/>
    </row>
    <row r="19" spans="1:11" s="227" customFormat="1" ht="12" customHeight="1" thickBot="1" x14ac:dyDescent="0.25">
      <c r="A19" s="222" t="s">
        <v>106</v>
      </c>
      <c r="B19" s="420" t="s">
        <v>224</v>
      </c>
      <c r="C19" s="457">
        <f>'10.1 sz. mell(szak)'!C19+'10.2 sz. mell(műk)'!C19+'10.3 sz. mell(étk.)'!C19+'10.4 sz. mell(fin)'!C19</f>
        <v>0</v>
      </c>
      <c r="D19" s="457">
        <f>'10.1 sz. mell(szak)'!D19+'10.2 sz. mell(műk)'!D19+'10.3 sz. mell(étk.)'!D19+'10.4 sz. mell(fin)'!D19</f>
        <v>0</v>
      </c>
      <c r="E19" s="457">
        <f>'10.1 sz. mell(szak)'!E19+'10.2 sz. mell(műk)'!E19+'10.3 sz. mell(étk.)'!E19+'10.4 sz. mell(fin)'!E19</f>
        <v>0</v>
      </c>
      <c r="F19" s="457">
        <f>'10.1 sz. mell(szak)'!F19+'10.2 sz. mell(műk)'!F19+'10.3 sz. mell(étk.)'!F19+'10.4 sz. mell(fin)'!F19</f>
        <v>0</v>
      </c>
      <c r="G19" s="457">
        <f>'10.1 sz. mell(szak)'!G19+'10.2 sz. mell(műk)'!G19+'10.3 sz. mell(étk.)'!G19+'10.4 sz. mell(fin)'!G19</f>
        <v>0</v>
      </c>
      <c r="H19" s="667"/>
      <c r="I19" s="667"/>
      <c r="J19" s="667"/>
      <c r="K19" s="667"/>
    </row>
    <row r="20" spans="1:11" s="166" customFormat="1" ht="12" customHeight="1" thickBot="1" x14ac:dyDescent="0.25">
      <c r="A20" s="90" t="s">
        <v>14</v>
      </c>
      <c r="B20" s="453" t="s">
        <v>343</v>
      </c>
      <c r="C20" s="449">
        <f>'10.1 sz. mell(szak)'!C20+'10.2 sz. mell(műk)'!C20+'10.3 sz. mell(étk.)'!C20+'10.4 sz. mell(fin)'!C20</f>
        <v>0</v>
      </c>
      <c r="D20" s="449">
        <f>'10.1 sz. mell(szak)'!D20+'10.2 sz. mell(műk)'!D20+'10.3 sz. mell(étk.)'!D20+'10.4 sz. mell(fin)'!D20</f>
        <v>0</v>
      </c>
      <c r="E20" s="449">
        <f>'10.1 sz. mell(szak)'!E20+'10.2 sz. mell(műk)'!E20+'10.3 sz. mell(étk.)'!E20+'10.4 sz. mell(fin)'!E20</f>
        <v>0</v>
      </c>
      <c r="F20" s="449">
        <f>'10.1 sz. mell(szak)'!F20+'10.2 sz. mell(műk)'!F20+'10.3 sz. mell(étk.)'!F20+'10.4 sz. mell(fin)'!F20</f>
        <v>0</v>
      </c>
      <c r="G20" s="449">
        <f>'10.1 sz. mell(szak)'!G20+'10.2 sz. mell(műk)'!G20+'10.3 sz. mell(étk.)'!G20+'10.4 sz. mell(fin)'!G20</f>
        <v>0</v>
      </c>
      <c r="H20" s="667"/>
      <c r="I20" s="667"/>
      <c r="J20" s="667"/>
      <c r="K20" s="667"/>
    </row>
    <row r="21" spans="1:11" s="227" customFormat="1" ht="12" customHeight="1" x14ac:dyDescent="0.2">
      <c r="A21" s="222" t="s">
        <v>94</v>
      </c>
      <c r="B21" s="419" t="s">
        <v>196</v>
      </c>
      <c r="C21" s="458">
        <f>'10.1 sz. mell(szak)'!C21+'10.2 sz. mell(műk)'!C21+'10.3 sz. mell(étk.)'!C21+'10.4 sz. mell(fin)'!C21</f>
        <v>0</v>
      </c>
      <c r="D21" s="458">
        <f>'10.1 sz. mell(szak)'!D21+'10.2 sz. mell(műk)'!D21+'10.3 sz. mell(étk.)'!D21+'10.4 sz. mell(fin)'!D21</f>
        <v>0</v>
      </c>
      <c r="E21" s="458">
        <f>'10.1 sz. mell(szak)'!E21+'10.2 sz. mell(műk)'!E21+'10.3 sz. mell(étk.)'!E21+'10.4 sz. mell(fin)'!E21</f>
        <v>0</v>
      </c>
      <c r="F21" s="458">
        <f>'10.1 sz. mell(szak)'!F21+'10.2 sz. mell(műk)'!F21+'10.3 sz. mell(étk.)'!F21+'10.4 sz. mell(fin)'!F21</f>
        <v>0</v>
      </c>
      <c r="G21" s="458">
        <f>'10.1 sz. mell(szak)'!G21+'10.2 sz. mell(műk)'!G21+'10.3 sz. mell(étk.)'!G21+'10.4 sz. mell(fin)'!G21</f>
        <v>0</v>
      </c>
      <c r="H21" s="667"/>
      <c r="I21" s="667"/>
      <c r="J21" s="667"/>
      <c r="K21" s="667"/>
    </row>
    <row r="22" spans="1:11" s="227" customFormat="1" ht="12" customHeight="1" x14ac:dyDescent="0.2">
      <c r="A22" s="222" t="s">
        <v>95</v>
      </c>
      <c r="B22" s="411" t="s">
        <v>344</v>
      </c>
      <c r="C22" s="459">
        <f>'10.1 sz. mell(szak)'!C22+'10.2 sz. mell(műk)'!C22+'10.3 sz. mell(étk.)'!C22+'10.4 sz. mell(fin)'!C22</f>
        <v>0</v>
      </c>
      <c r="D22" s="459">
        <f>'10.1 sz. mell(szak)'!D22+'10.2 sz. mell(műk)'!D22+'10.3 sz. mell(étk.)'!D22+'10.4 sz. mell(fin)'!D22</f>
        <v>0</v>
      </c>
      <c r="E22" s="459">
        <f>'10.1 sz. mell(szak)'!E22+'10.2 sz. mell(műk)'!E22+'10.3 sz. mell(étk.)'!E22+'10.4 sz. mell(fin)'!E22</f>
        <v>0</v>
      </c>
      <c r="F22" s="459">
        <f>'10.1 sz. mell(szak)'!F22+'10.2 sz. mell(műk)'!F22+'10.3 sz. mell(étk.)'!F22+'10.4 sz. mell(fin)'!F22</f>
        <v>0</v>
      </c>
      <c r="G22" s="459">
        <f>'10.1 sz. mell(szak)'!G22+'10.2 sz. mell(műk)'!G22+'10.3 sz. mell(étk.)'!G22+'10.4 sz. mell(fin)'!G22</f>
        <v>0</v>
      </c>
      <c r="H22" s="667"/>
      <c r="I22" s="667"/>
      <c r="J22" s="667"/>
      <c r="K22" s="667"/>
    </row>
    <row r="23" spans="1:11" s="227" customFormat="1" ht="12" customHeight="1" x14ac:dyDescent="0.2">
      <c r="A23" s="222" t="s">
        <v>96</v>
      </c>
      <c r="B23" s="411" t="s">
        <v>345</v>
      </c>
      <c r="C23" s="459">
        <f>'10.1 sz. mell(szak)'!C23+'10.2 sz. mell(műk)'!C23+'10.3 sz. mell(étk.)'!C23+'10.4 sz. mell(fin)'!C23</f>
        <v>0</v>
      </c>
      <c r="D23" s="459">
        <f>'10.1 sz. mell(szak)'!D23+'10.2 sz. mell(műk)'!D23+'10.3 sz. mell(étk.)'!D23+'10.4 sz. mell(fin)'!D23</f>
        <v>0</v>
      </c>
      <c r="E23" s="459">
        <f>'10.1 sz. mell(szak)'!E23+'10.2 sz. mell(műk)'!E23+'10.3 sz. mell(étk.)'!E23+'10.4 sz. mell(fin)'!E23</f>
        <v>0</v>
      </c>
      <c r="F23" s="459">
        <f>'10.1 sz. mell(szak)'!F23+'10.2 sz. mell(műk)'!F23+'10.3 sz. mell(étk.)'!F23+'10.4 sz. mell(fin)'!F23</f>
        <v>0</v>
      </c>
      <c r="G23" s="459">
        <f>'10.1 sz. mell(szak)'!G23+'10.2 sz. mell(műk)'!G23+'10.3 sz. mell(étk.)'!G23+'10.4 sz. mell(fin)'!G23</f>
        <v>0</v>
      </c>
      <c r="H23" s="667"/>
      <c r="I23" s="667"/>
      <c r="J23" s="667"/>
      <c r="K23" s="667"/>
    </row>
    <row r="24" spans="1:11" s="227" customFormat="1" ht="12" customHeight="1" thickBot="1" x14ac:dyDescent="0.25">
      <c r="A24" s="222" t="s">
        <v>97</v>
      </c>
      <c r="B24" s="411" t="s">
        <v>462</v>
      </c>
      <c r="C24" s="457">
        <f>'10.1 sz. mell(szak)'!C24+'10.2 sz. mell(műk)'!C24+'10.3 sz. mell(étk.)'!C24+'10.4 sz. mell(fin)'!C24</f>
        <v>0</v>
      </c>
      <c r="D24" s="457">
        <f>'10.1 sz. mell(szak)'!D24+'10.2 sz. mell(műk)'!D24+'10.3 sz. mell(étk.)'!D24+'10.4 sz. mell(fin)'!D24</f>
        <v>0</v>
      </c>
      <c r="E24" s="457">
        <f>'10.1 sz. mell(szak)'!E24+'10.2 sz. mell(műk)'!E24+'10.3 sz. mell(étk.)'!E24+'10.4 sz. mell(fin)'!E24</f>
        <v>0</v>
      </c>
      <c r="F24" s="457">
        <f>'10.1 sz. mell(szak)'!F24+'10.2 sz. mell(műk)'!F24+'10.3 sz. mell(étk.)'!F24+'10.4 sz. mell(fin)'!F24</f>
        <v>0</v>
      </c>
      <c r="G24" s="457">
        <f>'10.1 sz. mell(szak)'!G24+'10.2 sz. mell(műk)'!G24+'10.3 sz. mell(étk.)'!G24+'10.4 sz. mell(fin)'!G24</f>
        <v>0</v>
      </c>
      <c r="H24" s="667"/>
      <c r="I24" s="667"/>
      <c r="J24" s="667"/>
      <c r="K24" s="667"/>
    </row>
    <row r="25" spans="1:11" s="227" customFormat="1" ht="12" customHeight="1" thickBot="1" x14ac:dyDescent="0.25">
      <c r="A25" s="91" t="s">
        <v>15</v>
      </c>
      <c r="B25" s="328" t="s">
        <v>131</v>
      </c>
      <c r="C25" s="449">
        <f>'10.1 sz. mell(szak)'!C25+'10.2 sz. mell(műk)'!C25+'10.3 sz. mell(étk.)'!C25+'10.4 sz. mell(fin)'!C25</f>
        <v>0</v>
      </c>
      <c r="D25" s="449">
        <f>'10.1 sz. mell(szak)'!D25+'10.2 sz. mell(műk)'!D25+'10.3 sz. mell(étk.)'!D25+'10.4 sz. mell(fin)'!D25</f>
        <v>0</v>
      </c>
      <c r="E25" s="449">
        <f>'10.1 sz. mell(szak)'!E25+'10.2 sz. mell(műk)'!E25+'10.3 sz. mell(étk.)'!E25+'10.4 sz. mell(fin)'!E25</f>
        <v>0</v>
      </c>
      <c r="F25" s="449">
        <f>'10.1 sz. mell(szak)'!F25+'10.2 sz. mell(műk)'!F25+'10.3 sz. mell(étk.)'!F25+'10.4 sz. mell(fin)'!F25</f>
        <v>0</v>
      </c>
      <c r="G25" s="449">
        <f>'10.1 sz. mell(szak)'!G25+'10.2 sz. mell(műk)'!G25+'10.3 sz. mell(étk.)'!G25+'10.4 sz. mell(fin)'!G25</f>
        <v>0</v>
      </c>
      <c r="H25" s="667"/>
      <c r="I25" s="667"/>
      <c r="J25" s="667"/>
      <c r="K25" s="667"/>
    </row>
    <row r="26" spans="1:11" s="227" customFormat="1" ht="12" customHeight="1" thickBot="1" x14ac:dyDescent="0.25">
      <c r="A26" s="91" t="s">
        <v>16</v>
      </c>
      <c r="B26" s="328" t="s">
        <v>346</v>
      </c>
      <c r="C26" s="449">
        <f>'10.1 sz. mell(szak)'!C26+'10.2 sz. mell(műk)'!C26+'10.3 sz. mell(étk.)'!C26+'10.4 sz. mell(fin)'!C26</f>
        <v>0</v>
      </c>
      <c r="D26" s="449">
        <f>'10.1 sz. mell(szak)'!D26+'10.2 sz. mell(műk)'!D26+'10.3 sz. mell(étk.)'!D26+'10.4 sz. mell(fin)'!D26</f>
        <v>0</v>
      </c>
      <c r="E26" s="449">
        <f>'10.1 sz. mell(szak)'!E26+'10.2 sz. mell(műk)'!E26+'10.3 sz. mell(étk.)'!E26+'10.4 sz. mell(fin)'!E26</f>
        <v>0</v>
      </c>
      <c r="F26" s="449">
        <f>'10.1 sz. mell(szak)'!F26+'10.2 sz. mell(műk)'!F26+'10.3 sz. mell(étk.)'!F26+'10.4 sz. mell(fin)'!F26</f>
        <v>0</v>
      </c>
      <c r="G26" s="449">
        <f>'10.1 sz. mell(szak)'!G26+'10.2 sz. mell(műk)'!G26+'10.3 sz. mell(étk.)'!G26+'10.4 sz. mell(fin)'!G26</f>
        <v>0</v>
      </c>
      <c r="H26" s="667"/>
      <c r="I26" s="667"/>
      <c r="J26" s="667"/>
      <c r="K26" s="667"/>
    </row>
    <row r="27" spans="1:11" s="227" customFormat="1" ht="12" customHeight="1" x14ac:dyDescent="0.2">
      <c r="A27" s="223" t="s">
        <v>206</v>
      </c>
      <c r="B27" s="448" t="s">
        <v>344</v>
      </c>
      <c r="C27" s="458">
        <f>'10.1 sz. mell(szak)'!C27+'10.2 sz. mell(műk)'!C27+'10.3 sz. mell(étk.)'!C27+'10.4 sz. mell(fin)'!C27</f>
        <v>0</v>
      </c>
      <c r="D27" s="458">
        <f>'10.1 sz. mell(szak)'!D27+'10.2 sz. mell(műk)'!D27+'10.3 sz. mell(étk.)'!D27+'10.4 sz. mell(fin)'!D27</f>
        <v>0</v>
      </c>
      <c r="E27" s="458">
        <f>'10.1 sz. mell(szak)'!E27+'10.2 sz. mell(műk)'!E27+'10.3 sz. mell(étk.)'!E27+'10.4 sz. mell(fin)'!E27</f>
        <v>0</v>
      </c>
      <c r="F27" s="458">
        <f>'10.1 sz. mell(szak)'!F27+'10.2 sz. mell(műk)'!F27+'10.3 sz. mell(étk.)'!F27+'10.4 sz. mell(fin)'!F27</f>
        <v>0</v>
      </c>
      <c r="G27" s="458">
        <f>'10.1 sz. mell(szak)'!G27+'10.2 sz. mell(műk)'!G27+'10.3 sz. mell(étk.)'!G27+'10.4 sz. mell(fin)'!G27</f>
        <v>0</v>
      </c>
      <c r="H27" s="667"/>
      <c r="I27" s="667"/>
      <c r="J27" s="667"/>
      <c r="K27" s="667"/>
    </row>
    <row r="28" spans="1:11" s="227" customFormat="1" ht="12" customHeight="1" x14ac:dyDescent="0.2">
      <c r="A28" s="223" t="s">
        <v>207</v>
      </c>
      <c r="B28" s="454" t="s">
        <v>347</v>
      </c>
      <c r="C28" s="459">
        <f>'10.1 sz. mell(szak)'!C28+'10.2 sz. mell(műk)'!C28+'10.3 sz. mell(étk.)'!C28+'10.4 sz. mell(fin)'!C28</f>
        <v>0</v>
      </c>
      <c r="D28" s="459">
        <f>'10.1 sz. mell(szak)'!D28+'10.2 sz. mell(műk)'!D28+'10.3 sz. mell(étk.)'!D28+'10.4 sz. mell(fin)'!D28</f>
        <v>0</v>
      </c>
      <c r="E28" s="459">
        <f>'10.1 sz. mell(szak)'!E28+'10.2 sz. mell(műk)'!E28+'10.3 sz. mell(étk.)'!E28+'10.4 sz. mell(fin)'!E28</f>
        <v>0</v>
      </c>
      <c r="F28" s="459">
        <f>'10.1 sz. mell(szak)'!F28+'10.2 sz. mell(műk)'!F28+'10.3 sz. mell(étk.)'!F28+'10.4 sz. mell(fin)'!F28</f>
        <v>0</v>
      </c>
      <c r="G28" s="459">
        <f>'10.1 sz. mell(szak)'!G28+'10.2 sz. mell(műk)'!G28+'10.3 sz. mell(étk.)'!G28+'10.4 sz. mell(fin)'!G28</f>
        <v>0</v>
      </c>
      <c r="H28" s="667"/>
      <c r="I28" s="667"/>
      <c r="J28" s="667"/>
      <c r="K28" s="667"/>
    </row>
    <row r="29" spans="1:11" s="227" customFormat="1" ht="12" customHeight="1" thickBot="1" x14ac:dyDescent="0.25">
      <c r="A29" s="222" t="s">
        <v>208</v>
      </c>
      <c r="B29" s="455" t="s">
        <v>463</v>
      </c>
      <c r="C29" s="457">
        <f>'10.1 sz. mell(szak)'!C29+'10.2 sz. mell(műk)'!C29+'10.3 sz. mell(étk.)'!C29+'10.4 sz. mell(fin)'!C29</f>
        <v>0</v>
      </c>
      <c r="D29" s="457">
        <f>'10.1 sz. mell(szak)'!D29+'10.2 sz. mell(műk)'!D29+'10.3 sz. mell(étk.)'!D29+'10.4 sz. mell(fin)'!D29</f>
        <v>0</v>
      </c>
      <c r="E29" s="457">
        <f>'10.1 sz. mell(szak)'!E29+'10.2 sz. mell(műk)'!E29+'10.3 sz. mell(étk.)'!E29+'10.4 sz. mell(fin)'!E29</f>
        <v>0</v>
      </c>
      <c r="F29" s="457">
        <f>'10.1 sz. mell(szak)'!F29+'10.2 sz. mell(műk)'!F29+'10.3 sz. mell(étk.)'!F29+'10.4 sz. mell(fin)'!F29</f>
        <v>0</v>
      </c>
      <c r="G29" s="457">
        <f>'10.1 sz. mell(szak)'!G29+'10.2 sz. mell(műk)'!G29+'10.3 sz. mell(étk.)'!G29+'10.4 sz. mell(fin)'!G29</f>
        <v>0</v>
      </c>
      <c r="H29" s="667"/>
      <c r="I29" s="667"/>
      <c r="J29" s="667"/>
      <c r="K29" s="667"/>
    </row>
    <row r="30" spans="1:11" s="227" customFormat="1" ht="12" customHeight="1" thickBot="1" x14ac:dyDescent="0.25">
      <c r="A30" s="91" t="s">
        <v>17</v>
      </c>
      <c r="B30" s="328" t="s">
        <v>348</v>
      </c>
      <c r="C30" s="449">
        <f>'10.1 sz. mell(szak)'!C30+'10.2 sz. mell(műk)'!C30+'10.3 sz. mell(étk.)'!C30+'10.4 sz. mell(fin)'!C30</f>
        <v>0</v>
      </c>
      <c r="D30" s="449">
        <f>'10.1 sz. mell(szak)'!D30+'10.2 sz. mell(műk)'!D30+'10.3 sz. mell(étk.)'!D30+'10.4 sz. mell(fin)'!D30</f>
        <v>0</v>
      </c>
      <c r="E30" s="449">
        <f>'10.1 sz. mell(szak)'!E30+'10.2 sz. mell(műk)'!E30+'10.3 sz. mell(étk.)'!E30+'10.4 sz. mell(fin)'!E30</f>
        <v>0</v>
      </c>
      <c r="F30" s="449">
        <f>'10.1 sz. mell(szak)'!F30+'10.2 sz. mell(műk)'!F30+'10.3 sz. mell(étk.)'!F30+'10.4 sz. mell(fin)'!F30</f>
        <v>0</v>
      </c>
      <c r="G30" s="449">
        <f>'10.1 sz. mell(szak)'!G30+'10.2 sz. mell(műk)'!G30+'10.3 sz. mell(étk.)'!G30+'10.4 sz. mell(fin)'!G30</f>
        <v>0</v>
      </c>
      <c r="H30" s="667"/>
      <c r="I30" s="667"/>
      <c r="J30" s="667"/>
      <c r="K30" s="667"/>
    </row>
    <row r="31" spans="1:11" s="227" customFormat="1" ht="12" customHeight="1" x14ac:dyDescent="0.2">
      <c r="A31" s="223" t="s">
        <v>81</v>
      </c>
      <c r="B31" s="448" t="s">
        <v>229</v>
      </c>
      <c r="C31" s="458">
        <f>'10.1 sz. mell(szak)'!C31+'10.2 sz. mell(műk)'!C31+'10.3 sz. mell(étk.)'!C31+'10.4 sz. mell(fin)'!C31</f>
        <v>0</v>
      </c>
      <c r="D31" s="458">
        <f>'10.1 sz. mell(szak)'!D31+'10.2 sz. mell(műk)'!D31+'10.3 sz. mell(étk.)'!D31+'10.4 sz. mell(fin)'!D31</f>
        <v>0</v>
      </c>
      <c r="E31" s="458">
        <f>'10.1 sz. mell(szak)'!E31+'10.2 sz. mell(műk)'!E31+'10.3 sz. mell(étk.)'!E31+'10.4 sz. mell(fin)'!E31</f>
        <v>0</v>
      </c>
      <c r="F31" s="458">
        <f>'10.1 sz. mell(szak)'!F31+'10.2 sz. mell(műk)'!F31+'10.3 sz. mell(étk.)'!F31+'10.4 sz. mell(fin)'!F31</f>
        <v>0</v>
      </c>
      <c r="G31" s="458">
        <f>'10.1 sz. mell(szak)'!G31+'10.2 sz. mell(műk)'!G31+'10.3 sz. mell(étk.)'!G31+'10.4 sz. mell(fin)'!G31</f>
        <v>0</v>
      </c>
      <c r="H31" s="667"/>
      <c r="I31" s="667"/>
      <c r="J31" s="667"/>
      <c r="K31" s="667"/>
    </row>
    <row r="32" spans="1:11" s="227" customFormat="1" ht="12" customHeight="1" x14ac:dyDescent="0.2">
      <c r="A32" s="223" t="s">
        <v>82</v>
      </c>
      <c r="B32" s="454" t="s">
        <v>230</v>
      </c>
      <c r="C32" s="459">
        <f>'10.1 sz. mell(szak)'!C32+'10.2 sz. mell(műk)'!C32+'10.3 sz. mell(étk.)'!C32+'10.4 sz. mell(fin)'!C32</f>
        <v>0</v>
      </c>
      <c r="D32" s="459">
        <f>'10.1 sz. mell(szak)'!D32+'10.2 sz. mell(műk)'!D32+'10.3 sz. mell(étk.)'!D32+'10.4 sz. mell(fin)'!D32</f>
        <v>0</v>
      </c>
      <c r="E32" s="459">
        <f>'10.1 sz. mell(szak)'!E32+'10.2 sz. mell(műk)'!E32+'10.3 sz. mell(étk.)'!E32+'10.4 sz. mell(fin)'!E32</f>
        <v>0</v>
      </c>
      <c r="F32" s="459">
        <f>'10.1 sz. mell(szak)'!F32+'10.2 sz. mell(műk)'!F32+'10.3 sz. mell(étk.)'!F32+'10.4 sz. mell(fin)'!F32</f>
        <v>0</v>
      </c>
      <c r="G32" s="459">
        <f>'10.1 sz. mell(szak)'!G32+'10.2 sz. mell(műk)'!G32+'10.3 sz. mell(étk.)'!G32+'10.4 sz. mell(fin)'!G32</f>
        <v>0</v>
      </c>
      <c r="H32" s="667"/>
      <c r="I32" s="667"/>
      <c r="J32" s="667"/>
      <c r="K32" s="667"/>
    </row>
    <row r="33" spans="1:11" s="227" customFormat="1" ht="12" customHeight="1" thickBot="1" x14ac:dyDescent="0.25">
      <c r="A33" s="222" t="s">
        <v>83</v>
      </c>
      <c r="B33" s="455" t="s">
        <v>231</v>
      </c>
      <c r="C33" s="457">
        <f>'10.1 sz. mell(szak)'!C33+'10.2 sz. mell(műk)'!C33+'10.3 sz. mell(étk.)'!C33+'10.4 sz. mell(fin)'!C33</f>
        <v>0</v>
      </c>
      <c r="D33" s="457">
        <f>'10.1 sz. mell(szak)'!D33+'10.2 sz. mell(műk)'!D33+'10.3 sz. mell(étk.)'!D33+'10.4 sz. mell(fin)'!D33</f>
        <v>0</v>
      </c>
      <c r="E33" s="457">
        <f>'10.1 sz. mell(szak)'!E33+'10.2 sz. mell(műk)'!E33+'10.3 sz. mell(étk.)'!E33+'10.4 sz. mell(fin)'!E33</f>
        <v>0</v>
      </c>
      <c r="F33" s="457">
        <f>'10.1 sz. mell(szak)'!F33+'10.2 sz. mell(műk)'!F33+'10.3 sz. mell(étk.)'!F33+'10.4 sz. mell(fin)'!F33</f>
        <v>0</v>
      </c>
      <c r="G33" s="457">
        <f>'10.1 sz. mell(szak)'!G33+'10.2 sz. mell(műk)'!G33+'10.3 sz. mell(étk.)'!G33+'10.4 sz. mell(fin)'!G33</f>
        <v>0</v>
      </c>
      <c r="H33" s="667"/>
      <c r="I33" s="667"/>
      <c r="J33" s="667"/>
      <c r="K33" s="667"/>
    </row>
    <row r="34" spans="1:11" s="166" customFormat="1" ht="12" customHeight="1" thickBot="1" x14ac:dyDescent="0.25">
      <c r="A34" s="91" t="s">
        <v>18</v>
      </c>
      <c r="B34" s="328" t="s">
        <v>317</v>
      </c>
      <c r="C34" s="449">
        <f>'10.1 sz. mell(szak)'!C34+'10.2 sz. mell(műk)'!C34+'10.3 sz. mell(étk.)'!C34+'10.4 sz. mell(fin)'!C34</f>
        <v>0</v>
      </c>
      <c r="D34" s="449">
        <f>'10.1 sz. mell(szak)'!D34+'10.2 sz. mell(műk)'!D34+'10.3 sz. mell(étk.)'!D34+'10.4 sz. mell(fin)'!D34</f>
        <v>0</v>
      </c>
      <c r="E34" s="449">
        <f>'10.1 sz. mell(szak)'!E34+'10.2 sz. mell(műk)'!E34+'10.3 sz. mell(étk.)'!E34+'10.4 sz. mell(fin)'!E34</f>
        <v>0</v>
      </c>
      <c r="F34" s="449">
        <f>'10.1 sz. mell(szak)'!F34+'10.2 sz. mell(műk)'!F34+'10.3 sz. mell(étk.)'!F34+'10.4 sz. mell(fin)'!F34</f>
        <v>0</v>
      </c>
      <c r="G34" s="449">
        <f>'10.1 sz. mell(szak)'!G34+'10.2 sz. mell(műk)'!G34+'10.3 sz. mell(étk.)'!G34+'10.4 sz. mell(fin)'!G34</f>
        <v>0</v>
      </c>
      <c r="H34" s="667"/>
      <c r="I34" s="667"/>
      <c r="J34" s="667"/>
      <c r="K34" s="667"/>
    </row>
    <row r="35" spans="1:11" s="166" customFormat="1" ht="12" customHeight="1" thickBot="1" x14ac:dyDescent="0.25">
      <c r="A35" s="91" t="s">
        <v>19</v>
      </c>
      <c r="B35" s="328" t="s">
        <v>349</v>
      </c>
      <c r="C35" s="449">
        <f>'10.1 sz. mell(szak)'!C35+'10.2 sz. mell(műk)'!C35+'10.3 sz. mell(étk.)'!C35+'10.4 sz. mell(fin)'!C35</f>
        <v>0</v>
      </c>
      <c r="D35" s="449">
        <f>'10.1 sz. mell(szak)'!D35+'10.2 sz. mell(műk)'!D35+'10.3 sz. mell(étk.)'!D35+'10.4 sz. mell(fin)'!D35</f>
        <v>0</v>
      </c>
      <c r="E35" s="449">
        <f>'10.1 sz. mell(szak)'!E35+'10.2 sz. mell(műk)'!E35+'10.3 sz. mell(étk.)'!E35+'10.4 sz. mell(fin)'!E35</f>
        <v>0</v>
      </c>
      <c r="F35" s="449">
        <f>'10.1 sz. mell(szak)'!F35+'10.2 sz. mell(műk)'!F35+'10.3 sz. mell(étk.)'!F35+'10.4 sz. mell(fin)'!F35</f>
        <v>0</v>
      </c>
      <c r="G35" s="449">
        <f>'10.1 sz. mell(szak)'!G35+'10.2 sz. mell(műk)'!G35+'10.3 sz. mell(étk.)'!G35+'10.4 sz. mell(fin)'!G35</f>
        <v>0</v>
      </c>
      <c r="H35" s="667"/>
      <c r="I35" s="667"/>
      <c r="J35" s="667"/>
      <c r="K35" s="667"/>
    </row>
    <row r="36" spans="1:11" s="166" customFormat="1" ht="12" customHeight="1" thickBot="1" x14ac:dyDescent="0.25">
      <c r="A36" s="90" t="s">
        <v>20</v>
      </c>
      <c r="B36" s="328" t="s">
        <v>464</v>
      </c>
      <c r="C36" s="449">
        <f>'10.1 sz. mell(szak)'!C36+'10.2 sz. mell(műk)'!C36+'10.3 sz. mell(étk.)'!C36+'10.4 sz. mell(fin)'!C36</f>
        <v>5080000</v>
      </c>
      <c r="D36" s="449">
        <f>'10.1 sz. mell(szak)'!D36+'10.2 sz. mell(műk)'!D36+'10.3 sz. mell(étk.)'!D36+'10.4 sz. mell(fin)'!D36</f>
        <v>5080000</v>
      </c>
      <c r="E36" s="449">
        <f>'10.1 sz. mell(szak)'!E36+'10.2 sz. mell(műk)'!E36+'10.3 sz. mell(étk.)'!E36+'10.4 sz. mell(fin)'!E36</f>
        <v>5080000</v>
      </c>
      <c r="F36" s="449">
        <f>'10.1 sz. mell(szak)'!F36+'10.2 sz. mell(műk)'!F36+'10.3 sz. mell(étk.)'!F36+'10.4 sz. mell(fin)'!F36</f>
        <v>5080003</v>
      </c>
      <c r="G36" s="449">
        <f>'10.1 sz. mell(szak)'!G36+'10.2 sz. mell(műk)'!G36+'10.3 sz. mell(étk.)'!G36+'10.4 sz. mell(fin)'!G36</f>
        <v>4308329</v>
      </c>
      <c r="H36" s="668"/>
      <c r="I36" s="667"/>
      <c r="J36" s="667"/>
      <c r="K36" s="667"/>
    </row>
    <row r="37" spans="1:11" s="166" customFormat="1" ht="12" customHeight="1" thickBot="1" x14ac:dyDescent="0.25">
      <c r="A37" s="104" t="s">
        <v>21</v>
      </c>
      <c r="B37" s="328" t="s">
        <v>351</v>
      </c>
      <c r="C37" s="449">
        <f>'10.1 sz. mell(szak)'!C37+'10.2 sz. mell(műk)'!C37+'10.3 sz. mell(étk.)'!C37+'10.4 sz. mell(fin)'!C37</f>
        <v>249242693</v>
      </c>
      <c r="D37" s="449">
        <f>'10.1 sz. mell(szak)'!D37+'10.2 sz. mell(műk)'!D37+'10.3 sz. mell(étk.)'!D37+'10.4 sz. mell(fin)'!D37</f>
        <v>255842693</v>
      </c>
      <c r="E37" s="449">
        <f>'10.1 sz. mell(szak)'!E37+'10.2 sz. mell(műk)'!E37+'10.3 sz. mell(étk.)'!E37+'10.4 sz. mell(fin)'!E37</f>
        <v>262839132</v>
      </c>
      <c r="F37" s="449">
        <f>'10.1 sz. mell(szak)'!F37+'10.2 sz. mell(műk)'!F37+'10.3 sz. mell(étk.)'!F37+'10.4 sz. mell(fin)'!F37</f>
        <v>266466258</v>
      </c>
      <c r="G37" s="449">
        <f>'10.1 sz. mell(szak)'!G37+'10.2 sz. mell(műk)'!G37+'10.3 sz. mell(étk.)'!G37+'10.4 sz. mell(fin)'!G37</f>
        <v>225357786</v>
      </c>
    </row>
    <row r="38" spans="1:11" s="166" customFormat="1" ht="12" customHeight="1" x14ac:dyDescent="0.2">
      <c r="A38" s="223" t="s">
        <v>352</v>
      </c>
      <c r="B38" s="448" t="s">
        <v>174</v>
      </c>
      <c r="C38" s="458">
        <f>'10.1 sz. mell(szak)'!C38+'10.2 sz. mell(műk)'!C38+'10.3 sz. mell(étk.)'!C38+'10.4 sz. mell(fin)'!C38</f>
        <v>1601213</v>
      </c>
      <c r="D38" s="458">
        <f>'10.1 sz. mell(szak)'!D38+'10.2 sz. mell(műk)'!D38+'10.3 sz. mell(étk.)'!D38+'10.4 sz. mell(fin)'!D38</f>
        <v>1601213</v>
      </c>
      <c r="E38" s="458">
        <f>'10.1 sz. mell(szak)'!E38+'10.2 sz. mell(műk)'!E38+'10.3 sz. mell(étk.)'!E38+'10.4 sz. mell(fin)'!E38</f>
        <v>1601213</v>
      </c>
      <c r="F38" s="458">
        <f>'10.1 sz. mell(szak)'!F38+'10.2 sz. mell(műk)'!F38+'10.3 sz. mell(étk.)'!F38+'10.4 sz. mell(fin)'!F38</f>
        <v>1601213</v>
      </c>
      <c r="G38" s="458">
        <f>'10.1 sz. mell(szak)'!G38+'10.2 sz. mell(műk)'!G38+'10.3 sz. mell(étk.)'!G38+'10.4 sz. mell(fin)'!G38</f>
        <v>1390671</v>
      </c>
    </row>
    <row r="39" spans="1:11" s="166" customFormat="1" ht="12" customHeight="1" x14ac:dyDescent="0.2">
      <c r="A39" s="223" t="s">
        <v>353</v>
      </c>
      <c r="B39" s="454" t="s">
        <v>2</v>
      </c>
      <c r="C39" s="459">
        <f>'10.1 sz. mell(szak)'!C39+'10.2 sz. mell(műk)'!C39+'10.3 sz. mell(étk.)'!C39+'10.4 sz. mell(fin)'!C39</f>
        <v>0</v>
      </c>
      <c r="D39" s="459">
        <f>'10.1 sz. mell(szak)'!D39+'10.2 sz. mell(műk)'!D39+'10.3 sz. mell(étk.)'!D39+'10.4 sz. mell(fin)'!D39</f>
        <v>0</v>
      </c>
      <c r="E39" s="459">
        <f>'10.1 sz. mell(szak)'!E39+'10.2 sz. mell(műk)'!E39+'10.3 sz. mell(étk.)'!E39+'10.4 sz. mell(fin)'!E39</f>
        <v>0</v>
      </c>
      <c r="F39" s="459">
        <f>'10.1 sz. mell(szak)'!F39+'10.2 sz. mell(műk)'!F39+'10.3 sz. mell(étk.)'!F39+'10.4 sz. mell(fin)'!F39</f>
        <v>0</v>
      </c>
      <c r="G39" s="459">
        <f>'10.1 sz. mell(szak)'!G39+'10.2 sz. mell(műk)'!G39+'10.3 sz. mell(étk.)'!G39+'10.4 sz. mell(fin)'!G39</f>
        <v>0</v>
      </c>
    </row>
    <row r="40" spans="1:11" s="227" customFormat="1" ht="12" customHeight="1" thickBot="1" x14ac:dyDescent="0.25">
      <c r="A40" s="222" t="s">
        <v>354</v>
      </c>
      <c r="B40" s="455" t="s">
        <v>355</v>
      </c>
      <c r="C40" s="457">
        <f>'10.1 sz. mell(szak)'!C40+'10.2 sz. mell(műk)'!C40+'10.3 sz. mell(étk.)'!C40+'10.4 sz. mell(fin)'!C40</f>
        <v>247641480</v>
      </c>
      <c r="D40" s="457">
        <f>'10.1 sz. mell(szak)'!D40+'10.2 sz. mell(műk)'!D40+'10.3 sz. mell(étk.)'!D40+'10.4 sz. mell(fin)'!D40</f>
        <v>254241480</v>
      </c>
      <c r="E40" s="457">
        <f>'10.1 sz. mell(szak)'!E40+'10.2 sz. mell(műk)'!E40+'10.3 sz. mell(étk.)'!E40+'10.4 sz. mell(fin)'!E40</f>
        <v>261237919</v>
      </c>
      <c r="F40" s="457">
        <f>'10.1 sz. mell(szak)'!F40+'10.2 sz. mell(műk)'!F40+'10.3 sz. mell(étk.)'!F40+'10.4 sz. mell(fin)'!F40</f>
        <v>264865045</v>
      </c>
      <c r="G40" s="457">
        <f>'10.1 sz. mell(szak)'!G40+'10.2 sz. mell(műk)'!G40+'10.3 sz. mell(étk.)'!G40+'10.4 sz. mell(fin)'!G40</f>
        <v>223967115</v>
      </c>
    </row>
    <row r="41" spans="1:11" s="227" customFormat="1" ht="15" customHeight="1" thickBot="1" x14ac:dyDescent="0.25">
      <c r="A41" s="104" t="s">
        <v>22</v>
      </c>
      <c r="B41" s="460" t="s">
        <v>356</v>
      </c>
      <c r="C41" s="449">
        <f>'10.1 sz. mell(szak)'!C41+'10.2 sz. mell(műk)'!C41+'10.3 sz. mell(étk.)'!C41+'10.4 sz. mell(fin)'!C41</f>
        <v>254322693</v>
      </c>
      <c r="D41" s="449">
        <f>'10.1 sz. mell(szak)'!D41+'10.2 sz. mell(műk)'!D41+'10.3 sz. mell(étk.)'!D41+'10.4 sz. mell(fin)'!D41</f>
        <v>260922693</v>
      </c>
      <c r="E41" s="449">
        <f>'10.1 sz. mell(szak)'!E41+'10.2 sz. mell(műk)'!E41+'10.3 sz. mell(étk.)'!E41+'10.4 sz. mell(fin)'!E41</f>
        <v>267919132</v>
      </c>
      <c r="F41" s="449">
        <f>'10.1 sz. mell(szak)'!F41+'10.2 sz. mell(műk)'!F41+'10.3 sz. mell(étk.)'!F41+'10.4 sz. mell(fin)'!F41</f>
        <v>271546261</v>
      </c>
      <c r="G41" s="449">
        <f>'10.1 sz. mell(szak)'!G41+'10.2 sz. mell(műk)'!G41+'10.3 sz. mell(étk.)'!G41+'10.4 sz. mell(fin)'!G41</f>
        <v>229666115</v>
      </c>
      <c r="I41" s="644"/>
    </row>
    <row r="42" spans="1:11" s="227" customFormat="1" ht="15" customHeight="1" x14ac:dyDescent="0.2">
      <c r="A42" s="105"/>
      <c r="B42" s="106"/>
      <c r="C42" s="161"/>
      <c r="D42" s="161"/>
      <c r="E42" s="161"/>
      <c r="F42" s="161"/>
      <c r="G42" s="161"/>
    </row>
    <row r="43" spans="1:11" ht="13.5" thickBot="1" x14ac:dyDescent="0.25">
      <c r="A43" s="107"/>
      <c r="B43" s="108"/>
      <c r="C43" s="162"/>
      <c r="D43" s="162"/>
      <c r="E43" s="162"/>
      <c r="F43" s="162"/>
      <c r="G43" s="162"/>
    </row>
    <row r="44" spans="1:11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</row>
    <row r="45" spans="1:11" s="228" customFormat="1" ht="12" customHeight="1" thickBot="1" x14ac:dyDescent="0.25">
      <c r="A45" s="91" t="s">
        <v>13</v>
      </c>
      <c r="B45" s="328" t="s">
        <v>357</v>
      </c>
      <c r="C45" s="449">
        <f>'10.1 sz. mell(szak)'!C45+'10.2 sz. mell(műk)'!C45+'10.3 sz. mell(étk.)'!C45+'10.4 sz. mell(fin)'!C45</f>
        <v>246067693</v>
      </c>
      <c r="D45" s="449">
        <f>'10.1 sz. mell(szak)'!D45+'10.2 sz. mell(műk)'!D45+'10.3 sz. mell(étk.)'!D45+'10.4 sz. mell(fin)'!D45</f>
        <v>252667693</v>
      </c>
      <c r="E45" s="449">
        <f>'10.1 sz. mell(szak)'!E45+'10.2 sz. mell(műk)'!E45+'10.3 sz. mell(étk.)'!E45+'10.4 sz. mell(fin)'!E45</f>
        <v>259664132</v>
      </c>
      <c r="F45" s="449">
        <f>'10.1 sz. mell(szak)'!F45+'10.2 sz. mell(műk)'!F45+'10.3 sz. mell(étk.)'!F45+'10.4 sz. mell(fin)'!F45</f>
        <v>263291261</v>
      </c>
      <c r="G45" s="449">
        <f>'10.1 sz. mell(szak)'!G45+'10.2 sz. mell(műk)'!G45+'10.3 sz. mell(étk.)'!G45+'10.4 sz. mell(fin)'!G45</f>
        <v>227808550</v>
      </c>
    </row>
    <row r="46" spans="1:11" ht="12" customHeight="1" x14ac:dyDescent="0.2">
      <c r="A46" s="222" t="s">
        <v>88</v>
      </c>
      <c r="B46" s="419" t="s">
        <v>43</v>
      </c>
      <c r="C46" s="458">
        <f>'10.1 sz. mell(szak)'!C46+'10.2 sz. mell(műk)'!C46+'10.3 sz. mell(étk.)'!C46+'10.4 sz. mell(fin)'!C46</f>
        <v>160053852</v>
      </c>
      <c r="D46" s="458">
        <f>'10.1 sz. mell(szak)'!D46+'10.2 sz. mell(műk)'!D46+'10.3 sz. mell(étk.)'!D46+'10.4 sz. mell(fin)'!D46</f>
        <v>166653852</v>
      </c>
      <c r="E46" s="458">
        <f>'10.1 sz. mell(szak)'!E46+'10.2 sz. mell(műk)'!E46+'10.3 sz. mell(étk.)'!E46+'10.4 sz. mell(fin)'!E46</f>
        <v>172281045</v>
      </c>
      <c r="F46" s="458">
        <f>'10.1 sz. mell(szak)'!F46+'10.2 sz. mell(műk)'!F46+'10.3 sz. mell(étk.)'!F46+'10.4 sz. mell(fin)'!F46</f>
        <v>176232145</v>
      </c>
      <c r="G46" s="458">
        <f>'10.1 sz. mell(szak)'!G46+'10.2 sz. mell(műk)'!G46+'10.3 sz. mell(étk.)'!G46+'10.4 sz. mell(fin)'!G46</f>
        <v>160435109</v>
      </c>
    </row>
    <row r="47" spans="1:11" ht="12" customHeight="1" x14ac:dyDescent="0.2">
      <c r="A47" s="222" t="s">
        <v>89</v>
      </c>
      <c r="B47" s="411" t="s">
        <v>140</v>
      </c>
      <c r="C47" s="459">
        <f>'10.1 sz. mell(szak)'!C47+'10.2 sz. mell(műk)'!C47+'10.3 sz. mell(étk.)'!C47+'10.4 sz. mell(fin)'!C47</f>
        <v>29254874</v>
      </c>
      <c r="D47" s="459">
        <f>'10.1 sz. mell(szak)'!D47+'10.2 sz. mell(műk)'!D47+'10.3 sz. mell(étk.)'!D47+'10.4 sz. mell(fin)'!D47</f>
        <v>29254874</v>
      </c>
      <c r="E47" s="459">
        <f>'10.1 sz. mell(szak)'!E47+'10.2 sz. mell(műk)'!E47+'10.3 sz. mell(étk.)'!E47+'10.4 sz. mell(fin)'!E47</f>
        <v>30127088</v>
      </c>
      <c r="F47" s="459">
        <f>'10.1 sz. mell(szak)'!F47+'10.2 sz. mell(műk)'!F47+'10.3 sz. mell(étk.)'!F47+'10.4 sz. mell(fin)'!F47</f>
        <v>30510237</v>
      </c>
      <c r="G47" s="459">
        <f>'10.1 sz. mell(szak)'!G47+'10.2 sz. mell(műk)'!G47+'10.3 sz. mell(étk.)'!G47+'10.4 sz. mell(fin)'!G47</f>
        <v>26658190</v>
      </c>
    </row>
    <row r="48" spans="1:11" ht="12" customHeight="1" x14ac:dyDescent="0.2">
      <c r="A48" s="222" t="s">
        <v>90</v>
      </c>
      <c r="B48" s="411" t="s">
        <v>112</v>
      </c>
      <c r="C48" s="459">
        <f>'10.1 sz. mell(szak)'!C48+'10.2 sz. mell(műk)'!C48+'10.3 sz. mell(étk.)'!C48+'10.4 sz. mell(fin)'!C48</f>
        <v>56758967</v>
      </c>
      <c r="D48" s="459">
        <f>'10.1 sz. mell(szak)'!D48+'10.2 sz. mell(műk)'!D48+'10.3 sz. mell(étk.)'!D48+'10.4 sz. mell(fin)'!D48</f>
        <v>56758967</v>
      </c>
      <c r="E48" s="459">
        <f>'10.1 sz. mell(szak)'!E48+'10.2 sz. mell(műk)'!E48+'10.3 sz. mell(étk.)'!E48+'10.4 sz. mell(fin)'!E48</f>
        <v>57255999</v>
      </c>
      <c r="F48" s="459">
        <f>'10.1 sz. mell(szak)'!F48+'10.2 sz. mell(műk)'!F48+'10.3 sz. mell(étk.)'!F48+'10.4 sz. mell(fin)'!F48</f>
        <v>56548879</v>
      </c>
      <c r="G48" s="459">
        <f>'10.1 sz. mell(szak)'!G48+'10.2 sz. mell(műk)'!G48+'10.3 sz. mell(étk.)'!G48+'10.4 sz. mell(fin)'!G48</f>
        <v>40715251</v>
      </c>
    </row>
    <row r="49" spans="1:7" ht="12" customHeight="1" x14ac:dyDescent="0.2">
      <c r="A49" s="222" t="s">
        <v>91</v>
      </c>
      <c r="B49" s="411" t="s">
        <v>141</v>
      </c>
      <c r="C49" s="459">
        <f>'10.1 sz. mell(szak)'!C49+'10.2 sz. mell(műk)'!C49+'10.3 sz. mell(étk.)'!C49+'10.4 sz. mell(fin)'!C49</f>
        <v>0</v>
      </c>
      <c r="D49" s="459">
        <f>'10.1 sz. mell(szak)'!D49+'10.2 sz. mell(műk)'!D49+'10.3 sz. mell(étk.)'!D49+'10.4 sz. mell(fin)'!D49</f>
        <v>0</v>
      </c>
      <c r="E49" s="459">
        <f>'10.1 sz. mell(szak)'!E49+'10.2 sz. mell(műk)'!E49+'10.3 sz. mell(étk.)'!E49+'10.4 sz. mell(fin)'!E49</f>
        <v>0</v>
      </c>
      <c r="F49" s="459">
        <f>'10.1 sz. mell(szak)'!F49+'10.2 sz. mell(műk)'!F49+'10.3 sz. mell(étk.)'!F49+'10.4 sz. mell(fin)'!F49</f>
        <v>0</v>
      </c>
      <c r="G49" s="459">
        <f>'10.1 sz. mell(szak)'!G49+'10.2 sz. mell(műk)'!G49+'10.3 sz. mell(étk.)'!G49+'10.4 sz. mell(fin)'!G49</f>
        <v>0</v>
      </c>
    </row>
    <row r="50" spans="1:7" ht="12" customHeight="1" thickBot="1" x14ac:dyDescent="0.25">
      <c r="A50" s="222" t="s">
        <v>114</v>
      </c>
      <c r="B50" s="411" t="s">
        <v>142</v>
      </c>
      <c r="C50" s="457">
        <f>'10.1 sz. mell(szak)'!C50+'10.2 sz. mell(műk)'!C50+'10.3 sz. mell(étk.)'!C50+'10.4 sz. mell(fin)'!C50</f>
        <v>0</v>
      </c>
      <c r="D50" s="457">
        <f>'10.1 sz. mell(szak)'!D50+'10.2 sz. mell(műk)'!D50+'10.3 sz. mell(étk.)'!D50+'10.4 sz. mell(fin)'!D50</f>
        <v>0</v>
      </c>
      <c r="E50" s="457">
        <f>'10.1 sz. mell(szak)'!E50+'10.2 sz. mell(műk)'!E50+'10.3 sz. mell(étk.)'!E50+'10.4 sz. mell(fin)'!E50</f>
        <v>0</v>
      </c>
      <c r="F50" s="457">
        <f>'10.1 sz. mell(szak)'!F50+'10.2 sz. mell(műk)'!F50+'10.3 sz. mell(étk.)'!F50+'10.4 sz. mell(fin)'!F50</f>
        <v>0</v>
      </c>
      <c r="G50" s="457">
        <f>'10.1 sz. mell(szak)'!G50+'10.2 sz. mell(műk)'!G50+'10.3 sz. mell(étk.)'!G50+'10.4 sz. mell(fin)'!G50</f>
        <v>0</v>
      </c>
    </row>
    <row r="51" spans="1:7" ht="12" customHeight="1" thickBot="1" x14ac:dyDescent="0.25">
      <c r="A51" s="91" t="s">
        <v>14</v>
      </c>
      <c r="B51" s="328" t="s">
        <v>358</v>
      </c>
      <c r="C51" s="449">
        <f>'10.1 sz. mell(szak)'!C51+'10.2 sz. mell(műk)'!C51+'10.3 sz. mell(étk.)'!C51+'10.4 sz. mell(fin)'!C51</f>
        <v>8255000</v>
      </c>
      <c r="D51" s="449">
        <f>'10.1 sz. mell(szak)'!D51+'10.2 sz. mell(műk)'!D51+'10.3 sz. mell(étk.)'!D51+'10.4 sz. mell(fin)'!D51</f>
        <v>8255000</v>
      </c>
      <c r="E51" s="449">
        <f>'10.1 sz. mell(szak)'!E51+'10.2 sz. mell(műk)'!E51+'10.3 sz. mell(étk.)'!E51+'10.4 sz. mell(fin)'!E51</f>
        <v>8255000</v>
      </c>
      <c r="F51" s="449">
        <f>'10.1 sz. mell(szak)'!F51+'10.2 sz. mell(műk)'!F51+'10.3 sz. mell(étk.)'!F51+'10.4 sz. mell(fin)'!F51</f>
        <v>8255000</v>
      </c>
      <c r="G51" s="449">
        <f>'10.1 sz. mell(szak)'!G51+'10.2 sz. mell(műk)'!G51+'10.3 sz. mell(étk.)'!G51+'10.4 sz. mell(fin)'!G51</f>
        <v>107180</v>
      </c>
    </row>
    <row r="52" spans="1:7" s="228" customFormat="1" ht="12" customHeight="1" x14ac:dyDescent="0.2">
      <c r="A52" s="222" t="s">
        <v>94</v>
      </c>
      <c r="B52" s="419" t="s">
        <v>167</v>
      </c>
      <c r="C52" s="458">
        <f>'10.1 sz. mell(szak)'!C52+'10.2 sz. mell(műk)'!C52+'10.3 sz. mell(étk.)'!C52+'10.4 sz. mell(fin)'!C52</f>
        <v>6350000</v>
      </c>
      <c r="D52" s="458">
        <f>'10.1 sz. mell(szak)'!D52+'10.2 sz. mell(műk)'!D52+'10.3 sz. mell(étk.)'!D52+'10.4 sz. mell(fin)'!D52</f>
        <v>6350000</v>
      </c>
      <c r="E52" s="458">
        <f>'10.1 sz. mell(szak)'!E52+'10.2 sz. mell(műk)'!E52+'10.3 sz. mell(étk.)'!E52+'10.4 sz. mell(fin)'!E52</f>
        <v>6350000</v>
      </c>
      <c r="F52" s="458">
        <f>'10.1 sz. mell(szak)'!F52+'10.2 sz. mell(műk)'!F52+'10.3 sz. mell(étk.)'!F52+'10.4 sz. mell(fin)'!F52</f>
        <v>6350000</v>
      </c>
      <c r="G52" s="458">
        <f>'10.1 sz. mell(szak)'!G52+'10.2 sz. mell(műk)'!G52+'10.3 sz. mell(étk.)'!G52+'10.4 sz. mell(fin)'!G52</f>
        <v>107180</v>
      </c>
    </row>
    <row r="53" spans="1:7" ht="12" customHeight="1" x14ac:dyDescent="0.2">
      <c r="A53" s="222" t="s">
        <v>95</v>
      </c>
      <c r="B53" s="411" t="s">
        <v>144</v>
      </c>
      <c r="C53" s="459">
        <f>'10.1 sz. mell(szak)'!C53+'10.2 sz. mell(műk)'!C53+'10.3 sz. mell(étk.)'!C53+'10.4 sz. mell(fin)'!C53</f>
        <v>1905000</v>
      </c>
      <c r="D53" s="459">
        <f>'10.1 sz. mell(szak)'!D53+'10.2 sz. mell(műk)'!D53+'10.3 sz. mell(étk.)'!D53+'10.4 sz. mell(fin)'!D53</f>
        <v>1905000</v>
      </c>
      <c r="E53" s="459">
        <f>'10.1 sz. mell(szak)'!E53+'10.2 sz. mell(műk)'!E53+'10.3 sz. mell(étk.)'!E53+'10.4 sz. mell(fin)'!E53</f>
        <v>1905000</v>
      </c>
      <c r="F53" s="459">
        <f>'10.1 sz. mell(szak)'!F53+'10.2 sz. mell(műk)'!F53+'10.3 sz. mell(étk.)'!F53+'10.4 sz. mell(fin)'!F53</f>
        <v>1905000</v>
      </c>
      <c r="G53" s="459">
        <f>'10.1 sz. mell(szak)'!G53+'10.2 sz. mell(műk)'!G53+'10.3 sz. mell(étk.)'!G53+'10.4 sz. mell(fin)'!G53</f>
        <v>0</v>
      </c>
    </row>
    <row r="54" spans="1:7" ht="12" customHeight="1" x14ac:dyDescent="0.2">
      <c r="A54" s="222" t="s">
        <v>96</v>
      </c>
      <c r="B54" s="411" t="s">
        <v>51</v>
      </c>
      <c r="C54" s="459">
        <f>'10.1 sz. mell(szak)'!C54+'10.2 sz. mell(műk)'!C54+'10.3 sz. mell(étk.)'!C54+'10.4 sz. mell(fin)'!C54</f>
        <v>0</v>
      </c>
      <c r="D54" s="459">
        <f>'10.1 sz. mell(szak)'!D54+'10.2 sz. mell(műk)'!D54+'10.3 sz. mell(étk.)'!D54+'10.4 sz. mell(fin)'!D54</f>
        <v>0</v>
      </c>
      <c r="E54" s="459">
        <f>'10.1 sz. mell(szak)'!E54+'10.2 sz. mell(műk)'!E54+'10.3 sz. mell(étk.)'!E54+'10.4 sz. mell(fin)'!E54</f>
        <v>0</v>
      </c>
      <c r="F54" s="459">
        <f>'10.1 sz. mell(szak)'!F54+'10.2 sz. mell(műk)'!F54+'10.3 sz. mell(étk.)'!F54+'10.4 sz. mell(fin)'!F54</f>
        <v>0</v>
      </c>
      <c r="G54" s="459">
        <f>'10.1 sz. mell(szak)'!G54+'10.2 sz. mell(műk)'!G54+'10.3 sz. mell(étk.)'!G54+'10.4 sz. mell(fin)'!G54</f>
        <v>0</v>
      </c>
    </row>
    <row r="55" spans="1:7" ht="12" customHeight="1" thickBot="1" x14ac:dyDescent="0.25">
      <c r="A55" s="222" t="s">
        <v>97</v>
      </c>
      <c r="B55" s="411" t="s">
        <v>461</v>
      </c>
      <c r="C55" s="457">
        <f>'10.1 sz. mell(szak)'!C55+'10.2 sz. mell(műk)'!C55+'10.3 sz. mell(étk.)'!C55+'10.4 sz. mell(fin)'!C55</f>
        <v>0</v>
      </c>
      <c r="D55" s="457">
        <f>'10.1 sz. mell(szak)'!D55+'10.2 sz. mell(műk)'!D55+'10.3 sz. mell(étk.)'!D55+'10.4 sz. mell(fin)'!D55</f>
        <v>0</v>
      </c>
      <c r="E55" s="457">
        <f>'10.1 sz. mell(szak)'!E55+'10.2 sz. mell(műk)'!E55+'10.3 sz. mell(étk.)'!E55+'10.4 sz. mell(fin)'!E55</f>
        <v>0</v>
      </c>
      <c r="F55" s="457">
        <f>'10.1 sz. mell(szak)'!F55+'10.2 sz. mell(műk)'!F55+'10.3 sz. mell(étk.)'!F55+'10.4 sz. mell(fin)'!F55</f>
        <v>0</v>
      </c>
      <c r="G55" s="457">
        <f>'10.1 sz. mell(szak)'!G55+'10.2 sz. mell(műk)'!G55+'10.3 sz. mell(étk.)'!G55+'10.4 sz. mell(fin)'!G55</f>
        <v>0</v>
      </c>
    </row>
    <row r="56" spans="1:7" ht="15" customHeight="1" thickBot="1" x14ac:dyDescent="0.25">
      <c r="A56" s="91" t="s">
        <v>15</v>
      </c>
      <c r="B56" s="328" t="s">
        <v>9</v>
      </c>
      <c r="C56" s="449">
        <f>'10.1 sz. mell(szak)'!C56+'10.2 sz. mell(műk)'!C56+'10.3 sz. mell(étk.)'!C56+'10.4 sz. mell(fin)'!C56</f>
        <v>0</v>
      </c>
      <c r="D56" s="449">
        <f>'10.1 sz. mell(szak)'!D56+'10.2 sz. mell(műk)'!D56+'10.3 sz. mell(étk.)'!D56+'10.4 sz. mell(fin)'!D56</f>
        <v>0</v>
      </c>
      <c r="E56" s="449">
        <f>'10.1 sz. mell(szak)'!E56+'10.2 sz. mell(műk)'!E56+'10.3 sz. mell(étk.)'!E56+'10.4 sz. mell(fin)'!E56</f>
        <v>0</v>
      </c>
      <c r="F56" s="449">
        <f>'10.1 sz. mell(szak)'!F56+'10.2 sz. mell(műk)'!F56+'10.3 sz. mell(étk.)'!F56+'10.4 sz. mell(fin)'!F56</f>
        <v>0</v>
      </c>
      <c r="G56" s="449">
        <f>'10.1 sz. mell(szak)'!G56+'10.2 sz. mell(műk)'!G56+'10.3 sz. mell(étk.)'!G56+'10.4 sz. mell(fin)'!G56</f>
        <v>0</v>
      </c>
    </row>
    <row r="57" spans="1:7" ht="13.5" thickBot="1" x14ac:dyDescent="0.25">
      <c r="A57" s="91" t="s">
        <v>16</v>
      </c>
      <c r="B57" s="456" t="s">
        <v>466</v>
      </c>
      <c r="C57" s="449">
        <f>'10.1 sz. mell(szak)'!C57+'10.2 sz. mell(műk)'!C57+'10.3 sz. mell(étk.)'!C57+'10.4 sz. mell(fin)'!C57</f>
        <v>254322693</v>
      </c>
      <c r="D57" s="449">
        <f>'10.1 sz. mell(szak)'!D57+'10.2 sz. mell(műk)'!D57+'10.3 sz. mell(étk.)'!D57+'10.4 sz. mell(fin)'!D57</f>
        <v>260922693</v>
      </c>
      <c r="E57" s="449">
        <f>'10.1 sz. mell(szak)'!E57+'10.2 sz. mell(műk)'!E57+'10.3 sz. mell(étk.)'!E57+'10.4 sz. mell(fin)'!E57</f>
        <v>267919132</v>
      </c>
      <c r="F57" s="449">
        <f>'10.1 sz. mell(szak)'!F57+'10.2 sz. mell(műk)'!F57+'10.3 sz. mell(étk.)'!F57+'10.4 sz. mell(fin)'!F57</f>
        <v>271546261</v>
      </c>
      <c r="G57" s="449">
        <f>'10.1 sz. mell(szak)'!G57+'10.2 sz. mell(műk)'!G57+'10.3 sz. mell(étk.)'!G57+'10.4 sz. mell(fin)'!G57</f>
        <v>227915730</v>
      </c>
    </row>
    <row r="58" spans="1:7" ht="15" customHeight="1" thickBot="1" x14ac:dyDescent="0.25">
      <c r="C58" s="165"/>
      <c r="D58" s="165"/>
      <c r="E58" s="165"/>
      <c r="F58" s="165"/>
      <c r="G58" s="165"/>
    </row>
    <row r="59" spans="1:7" ht="14.25" customHeight="1" thickBot="1" x14ac:dyDescent="0.25">
      <c r="A59" s="113" t="s">
        <v>456</v>
      </c>
      <c r="B59" s="435"/>
      <c r="C59" s="449">
        <f>'10.1 sz. mell(szak)'!C59</f>
        <v>33</v>
      </c>
      <c r="D59" s="449">
        <f>'10.1 sz. mell(szak)'!D59</f>
        <v>33</v>
      </c>
      <c r="E59" s="449">
        <f>'10.1 sz. mell(szak)'!E59</f>
        <v>33</v>
      </c>
      <c r="F59" s="449">
        <f>'10.1 sz. mell(szak)'!F59</f>
        <v>33</v>
      </c>
      <c r="G59" s="449">
        <v>33</v>
      </c>
    </row>
    <row r="60" spans="1:7" ht="13.5" thickBot="1" x14ac:dyDescent="0.25">
      <c r="A60" s="113" t="s">
        <v>160</v>
      </c>
      <c r="B60" s="435"/>
      <c r="C60" s="449">
        <f>'10.1 sz. mell(szak)'!C60+'10.2 sz. mell(műk)'!C60+'10.3 sz. mell(étk.)'!C60+'10.4 sz. mell(fin)'!C60</f>
        <v>0</v>
      </c>
      <c r="D60" s="449">
        <f>'10.1 sz. mell(szak)'!D60+'10.2 sz. mell(műk)'!D60+'10.3 sz. mell(étk.)'!D60+'10.4 sz. mell(fin)'!D60</f>
        <v>0</v>
      </c>
      <c r="E60" s="449">
        <f>'10.1 sz. mell(szak)'!E60+'10.2 sz. mell(műk)'!E60+'10.3 sz. mell(étk.)'!E60+'10.4 sz. mell(fin)'!E60</f>
        <v>0</v>
      </c>
      <c r="F60" s="449">
        <f>'10.1 sz. mell(szak)'!F60+'10.2 sz. mell(műk)'!F60+'10.3 sz. mell(étk.)'!F60+'10.4 sz. mell(fin)'!F60</f>
        <v>0</v>
      </c>
      <c r="G60" s="449">
        <f>'10.1 sz. mell(szak)'!H60+'10.2 sz. mell(műk)'!H60+'10.3 sz. mell(étk.)'!H60+'10.4 sz. mell(fin)'!H60</f>
        <v>0</v>
      </c>
    </row>
  </sheetData>
  <sheetProtection formatCells="0"/>
  <printOptions horizontalCentered="1"/>
  <pageMargins left="0.15748031496062992" right="0.15748031496062992" top="0.98425196850393704" bottom="0.98425196850393704" header="0.78740157480314965" footer="0.78740157480314965"/>
  <pageSetup paperSize="9" scale="6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0"/>
  <sheetViews>
    <sheetView zoomScaleNormal="100" workbookViewId="0"/>
  </sheetViews>
  <sheetFormatPr defaultRowHeight="12.75" x14ac:dyDescent="0.2"/>
  <cols>
    <col min="1" max="1" width="13.83203125" style="111" customWidth="1"/>
    <col min="2" max="2" width="57.6640625" style="112" customWidth="1"/>
    <col min="3" max="3" width="18.6640625" style="112" customWidth="1"/>
    <col min="4" max="5" width="16.83203125" style="112" customWidth="1"/>
    <col min="6" max="6" width="15.5" style="112" customWidth="1"/>
    <col min="7" max="7" width="13" style="112" customWidth="1"/>
    <col min="8" max="16384" width="9.33203125" style="112"/>
  </cols>
  <sheetData>
    <row r="1" spans="1:7" s="96" customFormat="1" ht="21" customHeight="1" thickBot="1" x14ac:dyDescent="0.25">
      <c r="A1" s="95"/>
      <c r="B1" s="97"/>
      <c r="C1" s="287" t="str">
        <f>+CONCATENATE("7.4. melléklet a 3/",LEFT(ÖSSZEFÜGGÉSEK!A5,4),". (II.27) önkormányzati rendelethez")</f>
        <v>7.4. melléklet a 3/2020. (II.27) önkormányzati rendelethez</v>
      </c>
      <c r="D1" s="287"/>
      <c r="E1" s="287"/>
      <c r="F1" s="287"/>
    </row>
    <row r="2" spans="1:7" s="224" customFormat="1" ht="41.25" customHeight="1" x14ac:dyDescent="0.2">
      <c r="A2" s="190" t="s">
        <v>158</v>
      </c>
      <c r="B2" s="439" t="s">
        <v>506</v>
      </c>
      <c r="C2" s="450" t="s">
        <v>369</v>
      </c>
      <c r="D2" s="505"/>
      <c r="E2" s="505"/>
      <c r="F2" s="505"/>
    </row>
    <row r="3" spans="1:7" s="224" customFormat="1" ht="24.75" thickBot="1" x14ac:dyDescent="0.25">
      <c r="A3" s="220" t="s">
        <v>157</v>
      </c>
      <c r="B3" s="440" t="s">
        <v>340</v>
      </c>
      <c r="C3" s="451"/>
      <c r="D3" s="505"/>
      <c r="E3" s="505"/>
      <c r="F3" s="505"/>
    </row>
    <row r="4" spans="1:7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627" t="str">
        <f>'6.sz.mell.'!F2</f>
        <v>Forintban</v>
      </c>
    </row>
    <row r="5" spans="1:7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</row>
    <row r="6" spans="1:7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</row>
    <row r="7" spans="1:7" s="226" customFormat="1" ht="15.95" customHeight="1" thickBot="1" x14ac:dyDescent="0.25">
      <c r="A7" s="101"/>
      <c r="B7" s="110" t="s">
        <v>49</v>
      </c>
      <c r="C7" s="508"/>
      <c r="D7" s="509"/>
      <c r="E7" s="509"/>
      <c r="F7" s="509"/>
      <c r="G7" s="509"/>
    </row>
    <row r="8" spans="1:7" s="166" customFormat="1" ht="12" customHeight="1" thickBot="1" x14ac:dyDescent="0.25">
      <c r="A8" s="90" t="s">
        <v>13</v>
      </c>
      <c r="B8" s="453" t="s">
        <v>457</v>
      </c>
      <c r="C8" s="449">
        <f>'11.1 sz. mell(gyermekjólét)'!C8+'11.2 sz. mell(házi segíts.)'!C8+'11.4 sz. mell(fin.)'!C8+'11.3 sz. mell(szoc.étk)'!C8</f>
        <v>950000</v>
      </c>
      <c r="D8" s="449">
        <f>'11.1 sz. mell(gyermekjólét)'!D8+'11.2 sz. mell(házi segíts.)'!D8+'11.4 sz. mell(fin.)'!D8+'11.3 sz. mell(szoc.étk)'!D8</f>
        <v>950000</v>
      </c>
      <c r="E8" s="449">
        <f>'11.1 sz. mell(gyermekjólét)'!E8+'11.2 sz. mell(házi segíts.)'!E8+'11.4 sz. mell(fin.)'!E8+'11.3 sz. mell(szoc.étk)'!E8</f>
        <v>950000</v>
      </c>
      <c r="F8" s="449">
        <f>'11.1 sz. mell(gyermekjólét)'!F8+'11.2 sz. mell(házi segíts.)'!F8+'11.4 sz. mell(fin.)'!F8+'11.3 sz. mell(szoc.étk)'!F8</f>
        <v>950002</v>
      </c>
      <c r="G8" s="449">
        <f>'11.1 sz. mell(gyermekjólét)'!G8+'11.2 sz. mell(házi segíts.)'!G8+'11.4 sz. mell(fin.)'!G8+'11.3 sz. mell(szoc.étk)'!G8</f>
        <v>767402</v>
      </c>
    </row>
    <row r="9" spans="1:7" s="166" customFormat="1" ht="12" customHeight="1" x14ac:dyDescent="0.2">
      <c r="A9" s="221" t="s">
        <v>88</v>
      </c>
      <c r="B9" s="410" t="s">
        <v>215</v>
      </c>
      <c r="C9" s="458">
        <f>'11.1 sz. mell(gyermekjólét)'!C9+'11.2 sz. mell(házi segíts.)'!C9+'11.4 sz. mell(fin.)'!C9+'11.3 sz. mell(szoc.étk)'!C9</f>
        <v>0</v>
      </c>
      <c r="D9" s="458">
        <f>'11.1 sz. mell(gyermekjólét)'!D9+'11.2 sz. mell(házi segíts.)'!D9+'11.4 sz. mell(fin.)'!D9+'11.3 sz. mell(szoc.étk)'!D9</f>
        <v>0</v>
      </c>
      <c r="E9" s="458">
        <f>'11.1 sz. mell(gyermekjólét)'!E9+'11.2 sz. mell(házi segíts.)'!E9+'11.4 sz. mell(fin.)'!E9+'11.3 sz. mell(szoc.étk)'!E9</f>
        <v>0</v>
      </c>
      <c r="F9" s="458">
        <f>'11.1 sz. mell(gyermekjólét)'!F9+'11.2 sz. mell(házi segíts.)'!F9+'11.4 sz. mell(fin.)'!F9+'11.3 sz. mell(szoc.étk)'!F9</f>
        <v>0</v>
      </c>
      <c r="G9" s="458">
        <f>'11.1 sz. mell(gyermekjólét)'!G9+'11.2 sz. mell(házi segíts.)'!G9+'11.4 sz. mell(fin.)'!G9+'11.3 sz. mell(szoc.étk)'!G9</f>
        <v>0</v>
      </c>
    </row>
    <row r="10" spans="1:7" s="166" customFormat="1" ht="12" customHeight="1" x14ac:dyDescent="0.2">
      <c r="A10" s="222" t="s">
        <v>89</v>
      </c>
      <c r="B10" s="411" t="s">
        <v>216</v>
      </c>
      <c r="C10" s="459">
        <f>'11.1 sz. mell(gyermekjólét)'!C10+'11.2 sz. mell(házi segíts.)'!C10+'11.4 sz. mell(fin.)'!C10+'11.3 sz. mell(szoc.étk)'!C10</f>
        <v>0</v>
      </c>
      <c r="D10" s="459">
        <f>'11.1 sz. mell(gyermekjólét)'!D10+'11.2 sz. mell(házi segíts.)'!D10+'11.4 sz. mell(fin.)'!D10+'11.3 sz. mell(szoc.étk)'!D10</f>
        <v>0</v>
      </c>
      <c r="E10" s="459">
        <f>'11.1 sz. mell(gyermekjólét)'!E10+'11.2 sz. mell(házi segíts.)'!E10+'11.4 sz. mell(fin.)'!E10+'11.3 sz. mell(szoc.étk)'!E10</f>
        <v>0</v>
      </c>
      <c r="F10" s="459">
        <f>'11.1 sz. mell(gyermekjólét)'!F10+'11.2 sz. mell(házi segíts.)'!F10+'11.4 sz. mell(fin.)'!F10+'11.3 sz. mell(szoc.étk)'!F10</f>
        <v>0</v>
      </c>
      <c r="G10" s="459">
        <f>'11.1 sz. mell(gyermekjólét)'!G10+'11.2 sz. mell(házi segíts.)'!G10+'11.4 sz. mell(fin.)'!G10+'11.3 sz. mell(szoc.étk)'!G10</f>
        <v>0</v>
      </c>
    </row>
    <row r="11" spans="1:7" s="166" customFormat="1" ht="12" customHeight="1" x14ac:dyDescent="0.2">
      <c r="A11" s="222" t="s">
        <v>90</v>
      </c>
      <c r="B11" s="411" t="s">
        <v>217</v>
      </c>
      <c r="C11" s="459">
        <f>'11.1 sz. mell(gyermekjólét)'!C11+'11.2 sz. mell(házi segíts.)'!C11+'11.4 sz. mell(fin.)'!C11+'11.3 sz. mell(szoc.étk)'!C11</f>
        <v>0</v>
      </c>
      <c r="D11" s="459">
        <f>'11.1 sz. mell(gyermekjólét)'!D11+'11.2 sz. mell(házi segíts.)'!D11+'11.4 sz. mell(fin.)'!D11+'11.3 sz. mell(szoc.étk)'!D11</f>
        <v>0</v>
      </c>
      <c r="E11" s="459">
        <f>'11.1 sz. mell(gyermekjólét)'!E11+'11.2 sz. mell(házi segíts.)'!E11+'11.4 sz. mell(fin.)'!E11+'11.3 sz. mell(szoc.étk)'!E11</f>
        <v>0</v>
      </c>
      <c r="F11" s="459">
        <f>'11.1 sz. mell(gyermekjólét)'!F11+'11.2 sz. mell(házi segíts.)'!F11+'11.4 sz. mell(fin.)'!F11+'11.3 sz. mell(szoc.étk)'!F11</f>
        <v>0</v>
      </c>
      <c r="G11" s="459">
        <f>'11.1 sz. mell(gyermekjólét)'!G11+'11.2 sz. mell(házi segíts.)'!G11+'11.4 sz. mell(fin.)'!G11+'11.3 sz. mell(szoc.étk)'!G11</f>
        <v>0</v>
      </c>
    </row>
    <row r="12" spans="1:7" s="166" customFormat="1" ht="12" customHeight="1" x14ac:dyDescent="0.2">
      <c r="A12" s="222" t="s">
        <v>91</v>
      </c>
      <c r="B12" s="411" t="s">
        <v>218</v>
      </c>
      <c r="C12" s="459">
        <f>'11.1 sz. mell(gyermekjólét)'!C12+'11.2 sz. mell(házi segíts.)'!C12+'11.4 sz. mell(fin.)'!C12+'11.3 sz. mell(szoc.étk)'!C12</f>
        <v>0</v>
      </c>
      <c r="D12" s="459">
        <f>'11.1 sz. mell(gyermekjólét)'!D12+'11.2 sz. mell(házi segíts.)'!D12+'11.4 sz. mell(fin.)'!D12+'11.3 sz. mell(szoc.étk)'!D12</f>
        <v>0</v>
      </c>
      <c r="E12" s="459">
        <f>'11.1 sz. mell(gyermekjólét)'!E12+'11.2 sz. mell(házi segíts.)'!E12+'11.4 sz. mell(fin.)'!E12+'11.3 sz. mell(szoc.étk)'!E12</f>
        <v>0</v>
      </c>
      <c r="F12" s="459">
        <f>'11.1 sz. mell(gyermekjólét)'!F12+'11.2 sz. mell(házi segíts.)'!F12+'11.4 sz. mell(fin.)'!F12+'11.3 sz. mell(szoc.étk)'!F12</f>
        <v>0</v>
      </c>
      <c r="G12" s="459">
        <f>'11.1 sz. mell(gyermekjólét)'!G12+'11.2 sz. mell(házi segíts.)'!G12+'11.4 sz. mell(fin.)'!G12+'11.3 sz. mell(szoc.étk)'!G12</f>
        <v>0</v>
      </c>
    </row>
    <row r="13" spans="1:7" s="166" customFormat="1" ht="12" customHeight="1" x14ac:dyDescent="0.2">
      <c r="A13" s="222" t="s">
        <v>114</v>
      </c>
      <c r="B13" s="411" t="s">
        <v>219</v>
      </c>
      <c r="C13" s="459">
        <f>'11.1 sz. mell(gyermekjólét)'!C13+'11.2 sz. mell(házi segíts.)'!C13+'11.4 sz. mell(fin.)'!C13+'11.3 sz. mell(szoc.étk)'!C13</f>
        <v>950000</v>
      </c>
      <c r="D13" s="459">
        <f>'11.1 sz. mell(gyermekjólét)'!D13+'11.2 sz. mell(házi segíts.)'!D13+'11.4 sz. mell(fin.)'!D13+'11.3 sz. mell(szoc.étk)'!D13</f>
        <v>950000</v>
      </c>
      <c r="E13" s="459">
        <f>'11.1 sz. mell(gyermekjólét)'!E13+'11.2 sz. mell(házi segíts.)'!E13+'11.4 sz. mell(fin.)'!E13+'11.3 sz. mell(szoc.étk)'!E13</f>
        <v>950000</v>
      </c>
      <c r="F13" s="459">
        <f>'11.1 sz. mell(gyermekjólét)'!F13+'11.2 sz. mell(házi segíts.)'!F13+'11.4 sz. mell(fin.)'!F13+'11.3 sz. mell(szoc.étk)'!F13</f>
        <v>950000</v>
      </c>
      <c r="G13" s="459">
        <f>'11.1 sz. mell(gyermekjólét)'!G13+'11.2 sz. mell(házi segíts.)'!G13+'11.4 sz. mell(fin.)'!G13+'11.3 sz. mell(szoc.étk)'!G13</f>
        <v>767400</v>
      </c>
    </row>
    <row r="14" spans="1:7" s="166" customFormat="1" ht="12" customHeight="1" x14ac:dyDescent="0.2">
      <c r="A14" s="222" t="s">
        <v>92</v>
      </c>
      <c r="B14" s="411" t="s">
        <v>341</v>
      </c>
      <c r="C14" s="459">
        <f>'11.1 sz. mell(gyermekjólét)'!C14+'11.2 sz. mell(házi segíts.)'!C14+'11.4 sz. mell(fin.)'!C14+'11.3 sz. mell(szoc.étk)'!C14</f>
        <v>0</v>
      </c>
      <c r="D14" s="459">
        <f>'11.1 sz. mell(gyermekjólét)'!D14+'11.2 sz. mell(házi segíts.)'!D14+'11.4 sz. mell(fin.)'!D14+'11.3 sz. mell(szoc.étk)'!D14</f>
        <v>0</v>
      </c>
      <c r="E14" s="459">
        <f>'11.1 sz. mell(gyermekjólét)'!E14+'11.2 sz. mell(házi segíts.)'!E14+'11.4 sz. mell(fin.)'!E14+'11.3 sz. mell(szoc.étk)'!E14</f>
        <v>0</v>
      </c>
      <c r="F14" s="459">
        <f>'11.1 sz. mell(gyermekjólét)'!F14+'11.2 sz. mell(házi segíts.)'!F14+'11.4 sz. mell(fin.)'!F14+'11.3 sz. mell(szoc.étk)'!F14</f>
        <v>0</v>
      </c>
      <c r="G14" s="459">
        <f>'11.1 sz. mell(gyermekjólét)'!G14+'11.2 sz. mell(házi segíts.)'!G14+'11.4 sz. mell(fin.)'!G14+'11.3 sz. mell(szoc.étk)'!G14</f>
        <v>0</v>
      </c>
    </row>
    <row r="15" spans="1:7" s="166" customFormat="1" ht="12" customHeight="1" x14ac:dyDescent="0.2">
      <c r="A15" s="222" t="s">
        <v>93</v>
      </c>
      <c r="B15" s="420" t="s">
        <v>342</v>
      </c>
      <c r="C15" s="459">
        <f>'11.1 sz. mell(gyermekjólét)'!C15+'11.2 sz. mell(házi segíts.)'!C15+'11.4 sz. mell(fin.)'!C15+'11.3 sz. mell(szoc.étk)'!C15</f>
        <v>0</v>
      </c>
      <c r="D15" s="459">
        <f>'11.1 sz. mell(gyermekjólét)'!D15+'11.2 sz. mell(házi segíts.)'!D15+'11.4 sz. mell(fin.)'!D15+'11.3 sz. mell(szoc.étk)'!D15</f>
        <v>0</v>
      </c>
      <c r="E15" s="459">
        <f>'11.1 sz. mell(gyermekjólét)'!E15+'11.2 sz. mell(házi segíts.)'!E15+'11.4 sz. mell(fin.)'!E15+'11.3 sz. mell(szoc.étk)'!E15</f>
        <v>0</v>
      </c>
      <c r="F15" s="459">
        <f>'11.1 sz. mell(gyermekjólét)'!F15+'11.2 sz. mell(házi segíts.)'!F15+'11.4 sz. mell(fin.)'!F15+'11.3 sz. mell(szoc.étk)'!F15</f>
        <v>0</v>
      </c>
      <c r="G15" s="459">
        <f>'11.1 sz. mell(gyermekjólét)'!G15+'11.2 sz. mell(házi segíts.)'!G15+'11.4 sz. mell(fin.)'!G15+'11.3 sz. mell(szoc.étk)'!G15</f>
        <v>0</v>
      </c>
    </row>
    <row r="16" spans="1:7" s="166" customFormat="1" ht="12" customHeight="1" x14ac:dyDescent="0.2">
      <c r="A16" s="222" t="s">
        <v>103</v>
      </c>
      <c r="B16" s="411" t="s">
        <v>222</v>
      </c>
      <c r="C16" s="459">
        <f>'11.1 sz. mell(gyermekjólét)'!C16+'11.2 sz. mell(házi segíts.)'!C16+'11.4 sz. mell(fin.)'!C16+'11.3 sz. mell(szoc.étk)'!C16</f>
        <v>0</v>
      </c>
      <c r="D16" s="459">
        <f>'11.1 sz. mell(gyermekjólét)'!D16+'11.2 sz. mell(házi segíts.)'!D16+'11.4 sz. mell(fin.)'!D16+'11.3 sz. mell(szoc.étk)'!D16</f>
        <v>0</v>
      </c>
      <c r="E16" s="459">
        <f>'11.1 sz. mell(gyermekjólét)'!E16+'11.2 sz. mell(házi segíts.)'!E16+'11.4 sz. mell(fin.)'!E16+'11.3 sz. mell(szoc.étk)'!E16</f>
        <v>0</v>
      </c>
      <c r="F16" s="459">
        <f>'11.1 sz. mell(gyermekjólét)'!F16+'11.2 sz. mell(házi segíts.)'!F16+'11.4 sz. mell(fin.)'!F16+'11.3 sz. mell(szoc.étk)'!F16</f>
        <v>2</v>
      </c>
      <c r="G16" s="459">
        <f>'11.1 sz. mell(gyermekjólét)'!G16+'11.2 sz. mell(házi segíts.)'!G16+'11.4 sz. mell(fin.)'!G16+'11.3 sz. mell(szoc.étk)'!G16</f>
        <v>2</v>
      </c>
    </row>
    <row r="17" spans="1:7" s="227" customFormat="1" ht="12" customHeight="1" x14ac:dyDescent="0.2">
      <c r="A17" s="222" t="s">
        <v>104</v>
      </c>
      <c r="B17" s="411" t="s">
        <v>223</v>
      </c>
      <c r="C17" s="459">
        <f>'11.1 sz. mell(gyermekjólét)'!C17+'11.2 sz. mell(házi segíts.)'!C17+'11.4 sz. mell(fin.)'!C17+'11.3 sz. mell(szoc.étk)'!C17</f>
        <v>0</v>
      </c>
      <c r="D17" s="459">
        <f>'11.1 sz. mell(gyermekjólét)'!D17+'11.2 sz. mell(házi segíts.)'!D17+'11.4 sz. mell(fin.)'!D17+'11.3 sz. mell(szoc.étk)'!D17</f>
        <v>0</v>
      </c>
      <c r="E17" s="459">
        <f>'11.1 sz. mell(gyermekjólét)'!E17+'11.2 sz. mell(házi segíts.)'!E17+'11.4 sz. mell(fin.)'!E17+'11.3 sz. mell(szoc.étk)'!E17</f>
        <v>0</v>
      </c>
      <c r="F17" s="459">
        <f>'11.1 sz. mell(gyermekjólét)'!F17+'11.2 sz. mell(házi segíts.)'!F17+'11.4 sz. mell(fin.)'!F17+'11.3 sz. mell(szoc.étk)'!F17</f>
        <v>0</v>
      </c>
      <c r="G17" s="459">
        <f>'11.1 sz. mell(gyermekjólét)'!G17+'11.2 sz. mell(házi segíts.)'!G17+'11.4 sz. mell(fin.)'!G17+'11.3 sz. mell(szoc.étk)'!G17</f>
        <v>0</v>
      </c>
    </row>
    <row r="18" spans="1:7" s="227" customFormat="1" ht="12" customHeight="1" x14ac:dyDescent="0.2">
      <c r="A18" s="222" t="s">
        <v>105</v>
      </c>
      <c r="B18" s="411" t="s">
        <v>374</v>
      </c>
      <c r="C18" s="459">
        <f>'11.1 sz. mell(gyermekjólét)'!C18+'11.2 sz. mell(házi segíts.)'!C18+'11.4 sz. mell(fin.)'!C18+'11.3 sz. mell(szoc.étk)'!C18</f>
        <v>0</v>
      </c>
      <c r="D18" s="459">
        <f>'11.1 sz. mell(gyermekjólét)'!D18+'11.2 sz. mell(házi segíts.)'!D18+'11.4 sz. mell(fin.)'!D18+'11.3 sz. mell(szoc.étk)'!D18</f>
        <v>0</v>
      </c>
      <c r="E18" s="459">
        <f>'11.1 sz. mell(gyermekjólét)'!E18+'11.2 sz. mell(házi segíts.)'!E18+'11.4 sz. mell(fin.)'!E18+'11.3 sz. mell(szoc.étk)'!E18</f>
        <v>0</v>
      </c>
      <c r="F18" s="459">
        <f>'11.1 sz. mell(gyermekjólét)'!F18+'11.2 sz. mell(házi segíts.)'!F18+'11.4 sz. mell(fin.)'!F18+'11.3 sz. mell(szoc.étk)'!F18</f>
        <v>0</v>
      </c>
      <c r="G18" s="459">
        <f>'11.1 sz. mell(gyermekjólét)'!G18+'11.2 sz. mell(házi segíts.)'!G18+'11.4 sz. mell(fin.)'!G18+'11.3 sz. mell(szoc.étk)'!G18</f>
        <v>0</v>
      </c>
    </row>
    <row r="19" spans="1:7" s="227" customFormat="1" ht="12" customHeight="1" thickBot="1" x14ac:dyDescent="0.25">
      <c r="A19" s="222" t="s">
        <v>106</v>
      </c>
      <c r="B19" s="420" t="s">
        <v>224</v>
      </c>
      <c r="C19" s="457">
        <f>'11.1 sz. mell(gyermekjólét)'!C19+'11.2 sz. mell(házi segíts.)'!C19+'11.4 sz. mell(fin.)'!C19+'11.3 sz. mell(szoc.étk)'!C19</f>
        <v>0</v>
      </c>
      <c r="D19" s="457">
        <f>'11.1 sz. mell(gyermekjólét)'!D19+'11.2 sz. mell(házi segíts.)'!D19+'11.4 sz. mell(fin.)'!D19+'11.3 sz. mell(szoc.étk)'!D19</f>
        <v>0</v>
      </c>
      <c r="E19" s="457">
        <f>'11.1 sz. mell(gyermekjólét)'!E19+'11.2 sz. mell(házi segíts.)'!E19+'11.4 sz. mell(fin.)'!E19+'11.3 sz. mell(szoc.étk)'!E19</f>
        <v>0</v>
      </c>
      <c r="F19" s="457">
        <f>'11.1 sz. mell(gyermekjólét)'!F19+'11.2 sz. mell(házi segíts.)'!F19+'11.4 sz. mell(fin.)'!F19+'11.3 sz. mell(szoc.étk)'!F19</f>
        <v>0</v>
      </c>
      <c r="G19" s="457">
        <f>'11.1 sz. mell(gyermekjólét)'!G19+'11.2 sz. mell(házi segíts.)'!G19+'11.4 sz. mell(fin.)'!G19+'11.3 sz. mell(szoc.étk)'!G19</f>
        <v>0</v>
      </c>
    </row>
    <row r="20" spans="1:7" s="166" customFormat="1" ht="12" customHeight="1" thickBot="1" x14ac:dyDescent="0.25">
      <c r="A20" s="90" t="s">
        <v>14</v>
      </c>
      <c r="B20" s="453" t="s">
        <v>343</v>
      </c>
      <c r="C20" s="449">
        <f>'11.1 sz. mell(gyermekjólét)'!C20+'11.2 sz. mell(házi segíts.)'!C20+'11.4 sz. mell(fin.)'!C20+'11.3 sz. mell(szoc.étk)'!C20</f>
        <v>0</v>
      </c>
      <c r="D20" s="449">
        <f>'11.1 sz. mell(gyermekjólét)'!D20+'11.2 sz. mell(házi segíts.)'!D20+'11.4 sz. mell(fin.)'!D20+'11.3 sz. mell(szoc.étk)'!D20</f>
        <v>0</v>
      </c>
      <c r="E20" s="449">
        <f>'11.1 sz. mell(gyermekjólét)'!E20+'11.2 sz. mell(házi segíts.)'!E20+'11.4 sz. mell(fin.)'!E20+'11.3 sz. mell(szoc.étk)'!E20</f>
        <v>0</v>
      </c>
      <c r="F20" s="449">
        <f>'11.1 sz. mell(gyermekjólét)'!F20+'11.2 sz. mell(házi segíts.)'!F20+'11.4 sz. mell(fin.)'!F20+'11.3 sz. mell(szoc.étk)'!F20</f>
        <v>0</v>
      </c>
      <c r="G20" s="449">
        <f>'11.1 sz. mell(gyermekjólét)'!G20+'11.2 sz. mell(házi segíts.)'!G20+'11.4 sz. mell(fin.)'!G20+'11.3 sz. mell(szoc.étk)'!G20</f>
        <v>0</v>
      </c>
    </row>
    <row r="21" spans="1:7" s="227" customFormat="1" ht="12" customHeight="1" x14ac:dyDescent="0.2">
      <c r="A21" s="222" t="s">
        <v>94</v>
      </c>
      <c r="B21" s="419" t="s">
        <v>196</v>
      </c>
      <c r="C21" s="458">
        <f>'11.1 sz. mell(gyermekjólét)'!C21+'11.2 sz. mell(házi segíts.)'!C21+'11.4 sz. mell(fin.)'!C21+'11.3 sz. mell(szoc.étk)'!C21</f>
        <v>0</v>
      </c>
      <c r="D21" s="458">
        <f>'11.1 sz. mell(gyermekjólét)'!D21+'11.2 sz. mell(házi segíts.)'!D21+'11.4 sz. mell(fin.)'!D21+'11.3 sz. mell(szoc.étk)'!D21</f>
        <v>0</v>
      </c>
      <c r="E21" s="458">
        <f>'11.1 sz. mell(gyermekjólét)'!E21+'11.2 sz. mell(házi segíts.)'!E21+'11.4 sz. mell(fin.)'!E21+'11.3 sz. mell(szoc.étk)'!E21</f>
        <v>0</v>
      </c>
      <c r="F21" s="458">
        <f>'11.1 sz. mell(gyermekjólét)'!F21+'11.2 sz. mell(házi segíts.)'!F21+'11.4 sz. mell(fin.)'!F21+'11.3 sz. mell(szoc.étk)'!F21</f>
        <v>0</v>
      </c>
      <c r="G21" s="458">
        <f>'11.1 sz. mell(gyermekjólét)'!G21+'11.2 sz. mell(házi segíts.)'!G21+'11.4 sz. mell(fin.)'!G21+'11.3 sz. mell(szoc.étk)'!G21</f>
        <v>0</v>
      </c>
    </row>
    <row r="22" spans="1:7" s="227" customFormat="1" ht="12" customHeight="1" x14ac:dyDescent="0.2">
      <c r="A22" s="222" t="s">
        <v>95</v>
      </c>
      <c r="B22" s="411" t="s">
        <v>344</v>
      </c>
      <c r="C22" s="459">
        <f>'11.1 sz. mell(gyermekjólét)'!C22+'11.2 sz. mell(házi segíts.)'!C22+'11.4 sz. mell(fin.)'!C22+'11.3 sz. mell(szoc.étk)'!C22</f>
        <v>0</v>
      </c>
      <c r="D22" s="459">
        <f>'11.1 sz. mell(gyermekjólét)'!D22+'11.2 sz. mell(házi segíts.)'!D22+'11.4 sz. mell(fin.)'!D22+'11.3 sz. mell(szoc.étk)'!D22</f>
        <v>0</v>
      </c>
      <c r="E22" s="459">
        <f>'11.1 sz. mell(gyermekjólét)'!E22+'11.2 sz. mell(házi segíts.)'!E22+'11.4 sz. mell(fin.)'!E22+'11.3 sz. mell(szoc.étk)'!E22</f>
        <v>0</v>
      </c>
      <c r="F22" s="459">
        <f>'11.1 sz. mell(gyermekjólét)'!F22+'11.2 sz. mell(házi segíts.)'!F22+'11.4 sz. mell(fin.)'!F22+'11.3 sz. mell(szoc.étk)'!F22</f>
        <v>0</v>
      </c>
      <c r="G22" s="459">
        <f>'11.1 sz. mell(gyermekjólét)'!G22+'11.2 sz. mell(házi segíts.)'!G22+'11.4 sz. mell(fin.)'!G22+'11.3 sz. mell(szoc.étk)'!G22</f>
        <v>0</v>
      </c>
    </row>
    <row r="23" spans="1:7" s="227" customFormat="1" ht="12" customHeight="1" x14ac:dyDescent="0.2">
      <c r="A23" s="222" t="s">
        <v>96</v>
      </c>
      <c r="B23" s="411" t="s">
        <v>345</v>
      </c>
      <c r="C23" s="459">
        <f>'11.1 sz. mell(gyermekjólét)'!C23+'11.2 sz. mell(házi segíts.)'!C23+'11.4 sz. mell(fin.)'!C23+'11.3 sz. mell(szoc.étk)'!C23</f>
        <v>0</v>
      </c>
      <c r="D23" s="459">
        <f>'11.1 sz. mell(gyermekjólét)'!D23+'11.2 sz. mell(házi segíts.)'!D23+'11.4 sz. mell(fin.)'!D23+'11.3 sz. mell(szoc.étk)'!D23</f>
        <v>0</v>
      </c>
      <c r="E23" s="459">
        <f>'11.1 sz. mell(gyermekjólét)'!E23+'11.2 sz. mell(házi segíts.)'!E23+'11.4 sz. mell(fin.)'!E23+'11.3 sz. mell(szoc.étk)'!E23</f>
        <v>0</v>
      </c>
      <c r="F23" s="459">
        <f>'11.1 sz. mell(gyermekjólét)'!F23+'11.2 sz. mell(házi segíts.)'!F23+'11.4 sz. mell(fin.)'!F23+'11.3 sz. mell(szoc.étk)'!F23</f>
        <v>0</v>
      </c>
      <c r="G23" s="459">
        <f>'11.1 sz. mell(gyermekjólét)'!G23+'11.2 sz. mell(házi segíts.)'!G23+'11.4 sz. mell(fin.)'!G23+'11.3 sz. mell(szoc.étk)'!G23</f>
        <v>0</v>
      </c>
    </row>
    <row r="24" spans="1:7" s="227" customFormat="1" ht="12" customHeight="1" thickBot="1" x14ac:dyDescent="0.25">
      <c r="A24" s="222" t="s">
        <v>97</v>
      </c>
      <c r="B24" s="411" t="s">
        <v>462</v>
      </c>
      <c r="C24" s="457">
        <f>'11.1 sz. mell(gyermekjólét)'!C24+'11.2 sz. mell(házi segíts.)'!C24+'11.4 sz. mell(fin.)'!C24+'11.3 sz. mell(szoc.étk)'!C24</f>
        <v>0</v>
      </c>
      <c r="D24" s="457">
        <f>'11.1 sz. mell(gyermekjólét)'!D24+'11.2 sz. mell(házi segíts.)'!D24+'11.4 sz. mell(fin.)'!D24+'11.3 sz. mell(szoc.étk)'!D24</f>
        <v>0</v>
      </c>
      <c r="E24" s="457">
        <f>'11.1 sz. mell(gyermekjólét)'!E24+'11.2 sz. mell(házi segíts.)'!E24+'11.4 sz. mell(fin.)'!E24+'11.3 sz. mell(szoc.étk)'!E24</f>
        <v>0</v>
      </c>
      <c r="F24" s="457">
        <f>'11.1 sz. mell(gyermekjólét)'!F24+'11.2 sz. mell(házi segíts.)'!F24+'11.4 sz. mell(fin.)'!F24+'11.3 sz. mell(szoc.étk)'!F24</f>
        <v>0</v>
      </c>
      <c r="G24" s="457">
        <f>'11.1 sz. mell(gyermekjólét)'!G24+'11.2 sz. mell(házi segíts.)'!G24+'11.4 sz. mell(fin.)'!G24+'11.3 sz. mell(szoc.étk)'!G24</f>
        <v>0</v>
      </c>
    </row>
    <row r="25" spans="1:7" s="227" customFormat="1" ht="12" customHeight="1" thickBot="1" x14ac:dyDescent="0.25">
      <c r="A25" s="91" t="s">
        <v>15</v>
      </c>
      <c r="B25" s="328" t="s">
        <v>131</v>
      </c>
      <c r="C25" s="449">
        <f>'11.1 sz. mell(gyermekjólét)'!C25+'11.2 sz. mell(házi segíts.)'!C25+'11.4 sz. mell(fin.)'!C25+'11.3 sz. mell(szoc.étk)'!C25</f>
        <v>0</v>
      </c>
      <c r="D25" s="449">
        <f>'11.1 sz. mell(gyermekjólét)'!D25+'11.2 sz. mell(házi segíts.)'!D25+'11.4 sz. mell(fin.)'!D25+'11.3 sz. mell(szoc.étk)'!D25</f>
        <v>0</v>
      </c>
      <c r="E25" s="449">
        <f>'11.1 sz. mell(gyermekjólét)'!E25+'11.2 sz. mell(házi segíts.)'!E25+'11.4 sz. mell(fin.)'!E25+'11.3 sz. mell(szoc.étk)'!E25</f>
        <v>0</v>
      </c>
      <c r="F25" s="449">
        <f>'11.1 sz. mell(gyermekjólét)'!F25+'11.2 sz. mell(házi segíts.)'!F25+'11.4 sz. mell(fin.)'!F25+'11.3 sz. mell(szoc.étk)'!F25</f>
        <v>0</v>
      </c>
      <c r="G25" s="449">
        <f>'11.1 sz. mell(gyermekjólét)'!G25+'11.2 sz. mell(házi segíts.)'!G25+'11.4 sz. mell(fin.)'!G25+'11.3 sz. mell(szoc.étk)'!G25</f>
        <v>0</v>
      </c>
    </row>
    <row r="26" spans="1:7" s="227" customFormat="1" ht="12" customHeight="1" thickBot="1" x14ac:dyDescent="0.25">
      <c r="A26" s="91" t="s">
        <v>16</v>
      </c>
      <c r="B26" s="328" t="s">
        <v>346</v>
      </c>
      <c r="C26" s="449">
        <f>'11.1 sz. mell(gyermekjólét)'!C26+'11.2 sz. mell(házi segíts.)'!C26+'11.4 sz. mell(fin.)'!C26+'11.3 sz. mell(szoc.étk)'!C26</f>
        <v>0</v>
      </c>
      <c r="D26" s="449">
        <f>'11.1 sz. mell(gyermekjólét)'!D26+'11.2 sz. mell(házi segíts.)'!D26+'11.4 sz. mell(fin.)'!D26+'11.3 sz. mell(szoc.étk)'!D26</f>
        <v>0</v>
      </c>
      <c r="E26" s="449">
        <f>'11.1 sz. mell(gyermekjólét)'!E26+'11.2 sz. mell(házi segíts.)'!E26+'11.4 sz. mell(fin.)'!E26+'11.3 sz. mell(szoc.étk)'!E26</f>
        <v>0</v>
      </c>
      <c r="F26" s="449">
        <f>'11.1 sz. mell(gyermekjólét)'!F26+'11.2 sz. mell(házi segíts.)'!F26+'11.4 sz. mell(fin.)'!F26+'11.3 sz. mell(szoc.étk)'!F26</f>
        <v>0</v>
      </c>
      <c r="G26" s="449">
        <f>'11.1 sz. mell(gyermekjólét)'!G26+'11.2 sz. mell(házi segíts.)'!G26+'11.4 sz. mell(fin.)'!G26+'11.3 sz. mell(szoc.étk)'!G26</f>
        <v>0</v>
      </c>
    </row>
    <row r="27" spans="1:7" s="227" customFormat="1" ht="12" customHeight="1" x14ac:dyDescent="0.2">
      <c r="A27" s="223" t="s">
        <v>206</v>
      </c>
      <c r="B27" s="448" t="s">
        <v>344</v>
      </c>
      <c r="C27" s="458">
        <f>'11.1 sz. mell(gyermekjólét)'!C27+'11.2 sz. mell(házi segíts.)'!C27+'11.4 sz. mell(fin.)'!C27+'11.3 sz. mell(szoc.étk)'!C27</f>
        <v>0</v>
      </c>
      <c r="D27" s="458">
        <f>'11.1 sz. mell(gyermekjólét)'!D27+'11.2 sz. mell(házi segíts.)'!D27+'11.4 sz. mell(fin.)'!D27+'11.3 sz. mell(szoc.étk)'!D27</f>
        <v>0</v>
      </c>
      <c r="E27" s="458">
        <f>'11.1 sz. mell(gyermekjólét)'!E27+'11.2 sz. mell(házi segíts.)'!E27+'11.4 sz. mell(fin.)'!E27+'11.3 sz. mell(szoc.étk)'!E27</f>
        <v>0</v>
      </c>
      <c r="F27" s="458">
        <f>'11.1 sz. mell(gyermekjólét)'!F27+'11.2 sz. mell(házi segíts.)'!F27+'11.4 sz. mell(fin.)'!F27+'11.3 sz. mell(szoc.étk)'!F27</f>
        <v>0</v>
      </c>
      <c r="G27" s="458">
        <f>'11.1 sz. mell(gyermekjólét)'!G27+'11.2 sz. mell(házi segíts.)'!G27+'11.4 sz. mell(fin.)'!G27+'11.3 sz. mell(szoc.étk)'!G27</f>
        <v>0</v>
      </c>
    </row>
    <row r="28" spans="1:7" s="227" customFormat="1" ht="12" customHeight="1" x14ac:dyDescent="0.2">
      <c r="A28" s="223" t="s">
        <v>207</v>
      </c>
      <c r="B28" s="454" t="s">
        <v>347</v>
      </c>
      <c r="C28" s="459">
        <f>'11.1 sz. mell(gyermekjólét)'!C28+'11.2 sz. mell(házi segíts.)'!C28+'11.4 sz. mell(fin.)'!C28+'11.3 sz. mell(szoc.étk)'!C28</f>
        <v>0</v>
      </c>
      <c r="D28" s="459">
        <f>'11.1 sz. mell(gyermekjólét)'!D28+'11.2 sz. mell(házi segíts.)'!D28+'11.4 sz. mell(fin.)'!D28+'11.3 sz. mell(szoc.étk)'!D28</f>
        <v>0</v>
      </c>
      <c r="E28" s="459">
        <f>'11.1 sz. mell(gyermekjólét)'!E28+'11.2 sz. mell(házi segíts.)'!E28+'11.4 sz. mell(fin.)'!E28+'11.3 sz. mell(szoc.étk)'!E28</f>
        <v>0</v>
      </c>
      <c r="F28" s="459">
        <f>'11.1 sz. mell(gyermekjólét)'!F28+'11.2 sz. mell(házi segíts.)'!F28+'11.4 sz. mell(fin.)'!F28+'11.3 sz. mell(szoc.étk)'!F28</f>
        <v>0</v>
      </c>
      <c r="G28" s="459">
        <f>'11.1 sz. mell(gyermekjólét)'!G28+'11.2 sz. mell(házi segíts.)'!G28+'11.4 sz. mell(fin.)'!G28+'11.3 sz. mell(szoc.étk)'!G28</f>
        <v>0</v>
      </c>
    </row>
    <row r="29" spans="1:7" s="227" customFormat="1" ht="12" customHeight="1" thickBot="1" x14ac:dyDescent="0.25">
      <c r="A29" s="222" t="s">
        <v>208</v>
      </c>
      <c r="B29" s="455" t="s">
        <v>463</v>
      </c>
      <c r="C29" s="457">
        <f>'11.1 sz. mell(gyermekjólét)'!C29+'11.2 sz. mell(házi segíts.)'!C29+'11.4 sz. mell(fin.)'!C29+'11.3 sz. mell(szoc.étk)'!C29</f>
        <v>0</v>
      </c>
      <c r="D29" s="457">
        <f>'11.1 sz. mell(gyermekjólét)'!D29+'11.2 sz. mell(házi segíts.)'!D29+'11.4 sz. mell(fin.)'!D29+'11.3 sz. mell(szoc.étk)'!D29</f>
        <v>0</v>
      </c>
      <c r="E29" s="457">
        <f>'11.1 sz. mell(gyermekjólét)'!E29+'11.2 sz. mell(házi segíts.)'!E29+'11.4 sz. mell(fin.)'!E29+'11.3 sz. mell(szoc.étk)'!E29</f>
        <v>0</v>
      </c>
      <c r="F29" s="457">
        <f>'11.1 sz. mell(gyermekjólét)'!F29+'11.2 sz. mell(házi segíts.)'!F29+'11.4 sz. mell(fin.)'!F29+'11.3 sz. mell(szoc.étk)'!F29</f>
        <v>0</v>
      </c>
      <c r="G29" s="457">
        <f>'11.1 sz. mell(gyermekjólét)'!G29+'11.2 sz. mell(házi segíts.)'!G29+'11.4 sz. mell(fin.)'!G29+'11.3 sz. mell(szoc.étk)'!G29</f>
        <v>0</v>
      </c>
    </row>
    <row r="30" spans="1:7" s="227" customFormat="1" ht="12" customHeight="1" thickBot="1" x14ac:dyDescent="0.25">
      <c r="A30" s="91" t="s">
        <v>17</v>
      </c>
      <c r="B30" s="328" t="s">
        <v>348</v>
      </c>
      <c r="C30" s="449">
        <f>'11.1 sz. mell(gyermekjólét)'!C30+'11.2 sz. mell(házi segíts.)'!C30+'11.4 sz. mell(fin.)'!C30+'11.3 sz. mell(szoc.étk)'!C30</f>
        <v>0</v>
      </c>
      <c r="D30" s="449">
        <f>'11.1 sz. mell(gyermekjólét)'!D30+'11.2 sz. mell(házi segíts.)'!D30+'11.4 sz. mell(fin.)'!D30+'11.3 sz. mell(szoc.étk)'!D30</f>
        <v>0</v>
      </c>
      <c r="E30" s="449">
        <f>'11.1 sz. mell(gyermekjólét)'!E30+'11.2 sz. mell(házi segíts.)'!E30+'11.4 sz. mell(fin.)'!E30+'11.3 sz. mell(szoc.étk)'!E30</f>
        <v>0</v>
      </c>
      <c r="F30" s="449">
        <f>'11.1 sz. mell(gyermekjólét)'!F30+'11.2 sz. mell(házi segíts.)'!F30+'11.4 sz. mell(fin.)'!F30+'11.3 sz. mell(szoc.étk)'!F30</f>
        <v>0</v>
      </c>
      <c r="G30" s="449">
        <f>'11.1 sz. mell(gyermekjólét)'!G30+'11.2 sz. mell(házi segíts.)'!G30+'11.4 sz. mell(fin.)'!G30+'11.3 sz. mell(szoc.étk)'!G30</f>
        <v>0</v>
      </c>
    </row>
    <row r="31" spans="1:7" s="227" customFormat="1" ht="12" customHeight="1" x14ac:dyDescent="0.2">
      <c r="A31" s="223" t="s">
        <v>81</v>
      </c>
      <c r="B31" s="448" t="s">
        <v>229</v>
      </c>
      <c r="C31" s="458">
        <f>'11.1 sz. mell(gyermekjólét)'!C31+'11.2 sz. mell(házi segíts.)'!C31+'11.4 sz. mell(fin.)'!C31+'11.3 sz. mell(szoc.étk)'!C31</f>
        <v>0</v>
      </c>
      <c r="D31" s="458">
        <f>'11.1 sz. mell(gyermekjólét)'!D31+'11.2 sz. mell(házi segíts.)'!D31+'11.4 sz. mell(fin.)'!D31+'11.3 sz. mell(szoc.étk)'!D31</f>
        <v>0</v>
      </c>
      <c r="E31" s="458">
        <f>'11.1 sz. mell(gyermekjólét)'!E31+'11.2 sz. mell(házi segíts.)'!E31+'11.4 sz. mell(fin.)'!E31+'11.3 sz. mell(szoc.étk)'!E31</f>
        <v>0</v>
      </c>
      <c r="F31" s="458">
        <f>'11.1 sz. mell(gyermekjólét)'!F31+'11.2 sz. mell(házi segíts.)'!F31+'11.4 sz. mell(fin.)'!F31+'11.3 sz. mell(szoc.étk)'!F31</f>
        <v>0</v>
      </c>
      <c r="G31" s="458">
        <f>'11.1 sz. mell(gyermekjólét)'!G31+'11.2 sz. mell(házi segíts.)'!G31+'11.4 sz. mell(fin.)'!G31+'11.3 sz. mell(szoc.étk)'!G31</f>
        <v>0</v>
      </c>
    </row>
    <row r="32" spans="1:7" s="227" customFormat="1" ht="12" customHeight="1" x14ac:dyDescent="0.2">
      <c r="A32" s="223" t="s">
        <v>82</v>
      </c>
      <c r="B32" s="454" t="s">
        <v>230</v>
      </c>
      <c r="C32" s="459">
        <f>'11.1 sz. mell(gyermekjólét)'!C32+'11.2 sz. mell(házi segíts.)'!C32+'11.4 sz. mell(fin.)'!C32+'11.3 sz. mell(szoc.étk)'!C32</f>
        <v>0</v>
      </c>
      <c r="D32" s="459">
        <f>'11.1 sz. mell(gyermekjólét)'!D32+'11.2 sz. mell(házi segíts.)'!D32+'11.4 sz. mell(fin.)'!D32+'11.3 sz. mell(szoc.étk)'!D32</f>
        <v>0</v>
      </c>
      <c r="E32" s="459">
        <f>'11.1 sz. mell(gyermekjólét)'!E32+'11.2 sz. mell(házi segíts.)'!E32+'11.4 sz. mell(fin.)'!E32+'11.3 sz. mell(szoc.étk)'!E32</f>
        <v>0</v>
      </c>
      <c r="F32" s="459">
        <f>'11.1 sz. mell(gyermekjólét)'!F32+'11.2 sz. mell(házi segíts.)'!F32+'11.4 sz. mell(fin.)'!F32+'11.3 sz. mell(szoc.étk)'!F32</f>
        <v>0</v>
      </c>
      <c r="G32" s="459">
        <f>'11.1 sz. mell(gyermekjólét)'!G32+'11.2 sz. mell(házi segíts.)'!G32+'11.4 sz. mell(fin.)'!G32+'11.3 sz. mell(szoc.étk)'!G32</f>
        <v>0</v>
      </c>
    </row>
    <row r="33" spans="1:7" s="227" customFormat="1" ht="12" customHeight="1" thickBot="1" x14ac:dyDescent="0.25">
      <c r="A33" s="222" t="s">
        <v>83</v>
      </c>
      <c r="B33" s="455" t="s">
        <v>231</v>
      </c>
      <c r="C33" s="457">
        <f>'11.1 sz. mell(gyermekjólét)'!C33+'11.2 sz. mell(házi segíts.)'!C33+'11.4 sz. mell(fin.)'!C33+'11.3 sz. mell(szoc.étk)'!C33</f>
        <v>0</v>
      </c>
      <c r="D33" s="457">
        <f>'11.1 sz. mell(gyermekjólét)'!D33+'11.2 sz. mell(házi segíts.)'!D33+'11.4 sz. mell(fin.)'!D33+'11.3 sz. mell(szoc.étk)'!D33</f>
        <v>0</v>
      </c>
      <c r="E33" s="457">
        <f>'11.1 sz. mell(gyermekjólét)'!E33+'11.2 sz. mell(házi segíts.)'!E33+'11.4 sz. mell(fin.)'!E33+'11.3 sz. mell(szoc.étk)'!E33</f>
        <v>0</v>
      </c>
      <c r="F33" s="457">
        <f>'11.1 sz. mell(gyermekjólét)'!F33+'11.2 sz. mell(házi segíts.)'!F33+'11.4 sz. mell(fin.)'!F33+'11.3 sz. mell(szoc.étk)'!F33</f>
        <v>0</v>
      </c>
      <c r="G33" s="457">
        <f>'11.1 sz. mell(gyermekjólét)'!G33+'11.2 sz. mell(házi segíts.)'!G33+'11.4 sz. mell(fin.)'!G33+'11.3 sz. mell(szoc.étk)'!G33</f>
        <v>0</v>
      </c>
    </row>
    <row r="34" spans="1:7" s="166" customFormat="1" ht="12" customHeight="1" thickBot="1" x14ac:dyDescent="0.25">
      <c r="A34" s="91" t="s">
        <v>18</v>
      </c>
      <c r="B34" s="328" t="s">
        <v>317</v>
      </c>
      <c r="C34" s="449">
        <f>'11.1 sz. mell(gyermekjólét)'!C34+'11.2 sz. mell(házi segíts.)'!C34+'11.4 sz. mell(fin.)'!C34+'11.3 sz. mell(szoc.étk)'!C34</f>
        <v>0</v>
      </c>
      <c r="D34" s="449">
        <f>'11.1 sz. mell(gyermekjólét)'!D34+'11.2 sz. mell(házi segíts.)'!D34+'11.4 sz. mell(fin.)'!D34+'11.3 sz. mell(szoc.étk)'!D34</f>
        <v>0</v>
      </c>
      <c r="E34" s="449">
        <f>'11.1 sz. mell(gyermekjólét)'!E34+'11.2 sz. mell(házi segíts.)'!E34+'11.4 sz. mell(fin.)'!E34+'11.3 sz. mell(szoc.étk)'!E34</f>
        <v>0</v>
      </c>
      <c r="F34" s="449">
        <f>'11.1 sz. mell(gyermekjólét)'!F34+'11.2 sz. mell(házi segíts.)'!F34+'11.4 sz. mell(fin.)'!F34+'11.3 sz. mell(szoc.étk)'!F34</f>
        <v>0</v>
      </c>
      <c r="G34" s="449">
        <f>'11.1 sz. mell(gyermekjólét)'!G34+'11.2 sz. mell(házi segíts.)'!G34+'11.4 sz. mell(fin.)'!G34+'11.3 sz. mell(szoc.étk)'!G34</f>
        <v>0</v>
      </c>
    </row>
    <row r="35" spans="1:7" s="166" customFormat="1" ht="12" customHeight="1" thickBot="1" x14ac:dyDescent="0.25">
      <c r="A35" s="91" t="s">
        <v>19</v>
      </c>
      <c r="B35" s="328" t="s">
        <v>349</v>
      </c>
      <c r="C35" s="449">
        <f>'11.1 sz. mell(gyermekjólét)'!C35+'11.2 sz. mell(házi segíts.)'!C35+'11.4 sz. mell(fin.)'!C35+'11.3 sz. mell(szoc.étk)'!C35</f>
        <v>0</v>
      </c>
      <c r="D35" s="449">
        <f>'11.1 sz. mell(gyermekjólét)'!D35+'11.2 sz. mell(házi segíts.)'!D35+'11.4 sz. mell(fin.)'!D35+'11.3 sz. mell(szoc.étk)'!D35</f>
        <v>0</v>
      </c>
      <c r="E35" s="449">
        <f>'11.1 sz. mell(gyermekjólét)'!E35+'11.2 sz. mell(házi segíts.)'!E35+'11.4 sz. mell(fin.)'!E35+'11.3 sz. mell(szoc.étk)'!E35</f>
        <v>0</v>
      </c>
      <c r="F35" s="449">
        <f>'11.1 sz. mell(gyermekjólét)'!F35+'11.2 sz. mell(házi segíts.)'!F35+'11.4 sz. mell(fin.)'!F35+'11.3 sz. mell(szoc.étk)'!F35</f>
        <v>0</v>
      </c>
      <c r="G35" s="449">
        <f>'11.1 sz. mell(gyermekjólét)'!G35+'11.2 sz. mell(házi segíts.)'!G35+'11.4 sz. mell(fin.)'!G35+'11.3 sz. mell(szoc.étk)'!G35</f>
        <v>0</v>
      </c>
    </row>
    <row r="36" spans="1:7" s="166" customFormat="1" ht="12" customHeight="1" thickBot="1" x14ac:dyDescent="0.25">
      <c r="A36" s="90" t="s">
        <v>20</v>
      </c>
      <c r="B36" s="328" t="s">
        <v>464</v>
      </c>
      <c r="C36" s="449">
        <f>'11.1 sz. mell(gyermekjólét)'!C36+'11.2 sz. mell(házi segíts.)'!C36+'11.4 sz. mell(fin.)'!C36+'11.3 sz. mell(szoc.étk)'!C36</f>
        <v>950000</v>
      </c>
      <c r="D36" s="449">
        <f>'11.1 sz. mell(gyermekjólét)'!D36+'11.2 sz. mell(házi segíts.)'!D36+'11.4 sz. mell(fin.)'!D36+'11.3 sz. mell(szoc.étk)'!D36</f>
        <v>950000</v>
      </c>
      <c r="E36" s="449">
        <f>'11.1 sz. mell(gyermekjólét)'!E36+'11.2 sz. mell(házi segíts.)'!E36+'11.4 sz. mell(fin.)'!E36+'11.3 sz. mell(szoc.étk)'!E36</f>
        <v>950000</v>
      </c>
      <c r="F36" s="449">
        <f>'11.1 sz. mell(gyermekjólét)'!F36+'11.2 sz. mell(házi segíts.)'!F36+'11.4 sz. mell(fin.)'!F36+'11.3 sz. mell(szoc.étk)'!F36</f>
        <v>950002</v>
      </c>
      <c r="G36" s="449">
        <f>'11.1 sz. mell(gyermekjólét)'!G36+'11.2 sz. mell(házi segíts.)'!G36+'11.4 sz. mell(fin.)'!G36+'11.3 sz. mell(szoc.étk)'!G36</f>
        <v>767402</v>
      </c>
    </row>
    <row r="37" spans="1:7" s="166" customFormat="1" ht="12" customHeight="1" thickBot="1" x14ac:dyDescent="0.25">
      <c r="A37" s="104" t="s">
        <v>21</v>
      </c>
      <c r="B37" s="328" t="s">
        <v>351</v>
      </c>
      <c r="C37" s="449">
        <f>'11.1 sz. mell(gyermekjólét)'!C37+'11.2 sz. mell(házi segíts.)'!C37+'11.4 sz. mell(fin.)'!C37+'11.3 sz. mell(szoc.étk)'!C37</f>
        <v>35013265</v>
      </c>
      <c r="D37" s="449">
        <f>'11.1 sz. mell(gyermekjólét)'!D37+'11.2 sz. mell(házi segíts.)'!D37+'11.4 sz. mell(fin.)'!D37+'11.3 sz. mell(szoc.étk)'!D37</f>
        <v>37036769</v>
      </c>
      <c r="E37" s="449">
        <f>'11.1 sz. mell(gyermekjólét)'!E37+'11.2 sz. mell(házi segíts.)'!E37+'11.4 sz. mell(fin.)'!E37+'11.3 sz. mell(szoc.étk)'!E37</f>
        <v>38094441</v>
      </c>
      <c r="F37" s="449">
        <f>'11.1 sz. mell(gyermekjólét)'!F37+'11.2 sz. mell(házi segíts.)'!F37+'11.4 sz. mell(fin.)'!F37+'11.3 sz. mell(szoc.étk)'!F37</f>
        <v>39625001</v>
      </c>
      <c r="G37" s="449">
        <f>'11.1 sz. mell(gyermekjólét)'!G37+'11.2 sz. mell(házi segíts.)'!G37+'11.4 sz. mell(fin.)'!G37+'11.3 sz. mell(szoc.étk)'!G37</f>
        <v>34131287</v>
      </c>
    </row>
    <row r="38" spans="1:7" s="166" customFormat="1" ht="12" customHeight="1" x14ac:dyDescent="0.2">
      <c r="A38" s="223" t="s">
        <v>352</v>
      </c>
      <c r="B38" s="448" t="s">
        <v>174</v>
      </c>
      <c r="C38" s="458">
        <f>'11.1 sz. mell(gyermekjólét)'!C38+'11.2 sz. mell(házi segíts.)'!C38+'11.4 sz. mell(fin.)'!C38+'11.3 sz. mell(szoc.étk)'!C38</f>
        <v>579223</v>
      </c>
      <c r="D38" s="458">
        <f>'11.1 sz. mell(gyermekjólét)'!D38+'11.2 sz. mell(házi segíts.)'!D38+'11.4 sz. mell(fin.)'!D38+'11.3 sz. mell(szoc.étk)'!D38</f>
        <v>579223</v>
      </c>
      <c r="E38" s="458">
        <f>'11.1 sz. mell(gyermekjólét)'!E38+'11.2 sz. mell(házi segíts.)'!E38+'11.4 sz. mell(fin.)'!E38+'11.3 sz. mell(szoc.étk)'!E38</f>
        <v>579223</v>
      </c>
      <c r="F38" s="458">
        <f>'11.1 sz. mell(gyermekjólét)'!F38+'11.2 sz. mell(házi segíts.)'!F38+'11.4 sz. mell(fin.)'!F38+'11.3 sz. mell(szoc.étk)'!F38</f>
        <v>618661</v>
      </c>
      <c r="G38" s="458">
        <f>'11.1 sz. mell(gyermekjólét)'!G38+'11.2 sz. mell(házi segíts.)'!G38+'11.4 sz. mell(fin.)'!G38+'11.3 sz. mell(szoc.étk)'!G38</f>
        <v>618661</v>
      </c>
    </row>
    <row r="39" spans="1:7" s="166" customFormat="1" ht="12" customHeight="1" x14ac:dyDescent="0.2">
      <c r="A39" s="223" t="s">
        <v>353</v>
      </c>
      <c r="B39" s="454" t="s">
        <v>2</v>
      </c>
      <c r="C39" s="459">
        <f>'11.1 sz. mell(gyermekjólét)'!C39+'11.2 sz. mell(házi segíts.)'!C39+'11.4 sz. mell(fin.)'!C39+'11.3 sz. mell(szoc.étk)'!C39</f>
        <v>0</v>
      </c>
      <c r="D39" s="459">
        <f>'11.1 sz. mell(gyermekjólét)'!D39+'11.2 sz. mell(házi segíts.)'!D39+'11.4 sz. mell(fin.)'!D39+'11.3 sz. mell(szoc.étk)'!D39</f>
        <v>0</v>
      </c>
      <c r="E39" s="459">
        <f>'11.1 sz. mell(gyermekjólét)'!E39+'11.2 sz. mell(házi segíts.)'!E39+'11.4 sz. mell(fin.)'!E39+'11.3 sz. mell(szoc.étk)'!E39</f>
        <v>0</v>
      </c>
      <c r="F39" s="459">
        <f>'11.1 sz. mell(gyermekjólét)'!F39+'11.2 sz. mell(házi segíts.)'!F39+'11.4 sz. mell(fin.)'!F39+'11.3 sz. mell(szoc.étk)'!F39</f>
        <v>0</v>
      </c>
      <c r="G39" s="459">
        <f>'11.1 sz. mell(gyermekjólét)'!G39+'11.2 sz. mell(házi segíts.)'!G39+'11.4 sz. mell(fin.)'!G39+'11.3 sz. mell(szoc.étk)'!G39</f>
        <v>0</v>
      </c>
    </row>
    <row r="40" spans="1:7" s="227" customFormat="1" ht="12" customHeight="1" thickBot="1" x14ac:dyDescent="0.25">
      <c r="A40" s="222" t="s">
        <v>354</v>
      </c>
      <c r="B40" s="455" t="s">
        <v>355</v>
      </c>
      <c r="C40" s="457">
        <f>'11.1 sz. mell(gyermekjólét)'!C40+'11.2 sz. mell(házi segíts.)'!C40+'11.4 sz. mell(fin.)'!C40+'11.3 sz. mell(szoc.étk)'!C40</f>
        <v>34434042</v>
      </c>
      <c r="D40" s="457">
        <f>'11.1 sz. mell(gyermekjólét)'!D40+'11.2 sz. mell(házi segíts.)'!D40+'11.4 sz. mell(fin.)'!D40+'11.3 sz. mell(szoc.étk)'!D40</f>
        <v>36457546</v>
      </c>
      <c r="E40" s="457">
        <f>'11.1 sz. mell(gyermekjólét)'!E40+'11.2 sz. mell(házi segíts.)'!E40+'11.4 sz. mell(fin.)'!E40+'11.3 sz. mell(szoc.étk)'!E40</f>
        <v>37515218</v>
      </c>
      <c r="F40" s="457">
        <f>'11.1 sz. mell(gyermekjólét)'!F40+'11.2 sz. mell(házi segíts.)'!F40+'11.4 sz. mell(fin.)'!F40+'11.3 sz. mell(szoc.étk)'!F40</f>
        <v>39006340</v>
      </c>
      <c r="G40" s="457">
        <f>'11.1 sz. mell(gyermekjólét)'!G40+'11.2 sz. mell(házi segíts.)'!G40+'11.4 sz. mell(fin.)'!G40+'11.3 sz. mell(szoc.étk)'!G40</f>
        <v>33512626</v>
      </c>
    </row>
    <row r="41" spans="1:7" s="227" customFormat="1" ht="15" customHeight="1" thickBot="1" x14ac:dyDescent="0.25">
      <c r="A41" s="104" t="s">
        <v>22</v>
      </c>
      <c r="B41" s="460" t="s">
        <v>356</v>
      </c>
      <c r="C41" s="449">
        <f>'11.1 sz. mell(gyermekjólét)'!C41+'11.2 sz. mell(házi segíts.)'!C41+'11.4 sz. mell(fin.)'!C41+'11.3 sz. mell(szoc.étk)'!C41</f>
        <v>35963265</v>
      </c>
      <c r="D41" s="449">
        <f>'11.1 sz. mell(gyermekjólét)'!D41+'11.2 sz. mell(házi segíts.)'!D41+'11.4 sz. mell(fin.)'!D41+'11.3 sz. mell(szoc.étk)'!D41</f>
        <v>37986769</v>
      </c>
      <c r="E41" s="449">
        <f>'11.1 sz. mell(gyermekjólét)'!E41+'11.2 sz. mell(házi segíts.)'!E41+'11.4 sz. mell(fin.)'!E41+'11.3 sz. mell(szoc.étk)'!E41</f>
        <v>39044441</v>
      </c>
      <c r="F41" s="449">
        <f>'11.1 sz. mell(gyermekjólét)'!F41+'11.2 sz. mell(házi segíts.)'!F41+'11.4 sz. mell(fin.)'!F41+'11.3 sz. mell(szoc.étk)'!F41</f>
        <v>40575003</v>
      </c>
      <c r="G41" s="449">
        <f>'11.1 sz. mell(gyermekjólét)'!G41+'11.2 sz. mell(házi segíts.)'!G41+'11.4 sz. mell(fin.)'!G41+'11.3 sz. mell(szoc.étk)'!G41</f>
        <v>34898689</v>
      </c>
    </row>
    <row r="42" spans="1:7" s="227" customFormat="1" ht="15" customHeight="1" x14ac:dyDescent="0.2">
      <c r="A42" s="105"/>
      <c r="B42" s="106"/>
      <c r="C42" s="161"/>
      <c r="D42" s="161"/>
      <c r="E42" s="161"/>
      <c r="F42" s="161"/>
      <c r="G42" s="161"/>
    </row>
    <row r="43" spans="1:7" ht="13.5" thickBot="1" x14ac:dyDescent="0.25">
      <c r="A43" s="107"/>
      <c r="B43" s="108"/>
      <c r="C43" s="162"/>
      <c r="D43" s="162"/>
      <c r="E43" s="162"/>
      <c r="F43" s="162"/>
      <c r="G43" s="162"/>
    </row>
    <row r="44" spans="1:7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</row>
    <row r="45" spans="1:7" s="228" customFormat="1" ht="12" customHeight="1" thickBot="1" x14ac:dyDescent="0.25">
      <c r="A45" s="91" t="s">
        <v>13</v>
      </c>
      <c r="B45" s="328" t="s">
        <v>357</v>
      </c>
      <c r="C45" s="449">
        <f>'11.1 sz. mell(gyermekjólét)'!C45+'11.2 sz. mell(házi segíts.)'!C45+'11.4 sz. mell(fin.)'!C45+'11.3 sz. mell(szoc.étk)'!C45</f>
        <v>35518765</v>
      </c>
      <c r="D45" s="449">
        <f>'11.1 sz. mell(gyermekjólét)'!D45+'11.2 sz. mell(házi segíts.)'!D45+'11.4 sz. mell(fin.)'!D45+'11.3 sz. mell(szoc.étk)'!D45</f>
        <v>37542269</v>
      </c>
      <c r="E45" s="449">
        <f>'11.1 sz. mell(gyermekjólét)'!E45+'11.2 sz. mell(házi segíts.)'!E45+'11.4 sz. mell(fin.)'!E45+'11.3 sz. mell(szoc.étk)'!E45</f>
        <v>38599941</v>
      </c>
      <c r="F45" s="449">
        <f>'11.1 sz. mell(gyermekjólét)'!F45+'11.2 sz. mell(házi segíts.)'!F45+'11.4 sz. mell(fin.)'!F45+'11.3 sz. mell(szoc.étk)'!F45</f>
        <v>40130503</v>
      </c>
      <c r="G45" s="449">
        <f>'11.1 sz. mell(gyermekjólét)'!G45+'11.2 sz. mell(házi segíts.)'!G45+'11.4 sz. mell(fin.)'!G45+'11.3 sz. mell(szoc.étk)'!G45</f>
        <v>33617068</v>
      </c>
    </row>
    <row r="46" spans="1:7" ht="12" customHeight="1" x14ac:dyDescent="0.2">
      <c r="A46" s="222" t="s">
        <v>88</v>
      </c>
      <c r="B46" s="419" t="s">
        <v>43</v>
      </c>
      <c r="C46" s="458">
        <f>'11.1 sz. mell(gyermekjólét)'!C46+'11.2 sz. mell(házi segíts.)'!C46+'11.4 sz. mell(fin.)'!C46+'11.3 sz. mell(szoc.étk)'!C46</f>
        <v>24475438</v>
      </c>
      <c r="D46" s="458">
        <f>'11.1 sz. mell(gyermekjólét)'!D46+'11.2 sz. mell(házi segíts.)'!D46+'11.4 sz. mell(fin.)'!D46+'11.3 sz. mell(szoc.étk)'!D46</f>
        <v>26301824</v>
      </c>
      <c r="E46" s="458">
        <f>'11.1 sz. mell(gyermekjólét)'!E46+'11.2 sz. mell(házi segíts.)'!E46+'11.4 sz. mell(fin.)'!E46+'11.3 sz. mell(szoc.étk)'!E46</f>
        <v>26948407</v>
      </c>
      <c r="F46" s="458">
        <f>'11.1 sz. mell(gyermekjólét)'!F46+'11.2 sz. mell(házi segíts.)'!F46+'11.4 sz. mell(fin.)'!F46+'11.3 sz. mell(szoc.étk)'!F46</f>
        <v>27762835</v>
      </c>
      <c r="G46" s="458">
        <f>'11.1 sz. mell(gyermekjólét)'!G46+'11.2 sz. mell(házi segíts.)'!G46+'11.4 sz. mell(fin.)'!G46+'11.3 sz. mell(szoc.étk)'!G46</f>
        <v>23521287</v>
      </c>
    </row>
    <row r="47" spans="1:7" ht="12" customHeight="1" x14ac:dyDescent="0.2">
      <c r="A47" s="222" t="s">
        <v>89</v>
      </c>
      <c r="B47" s="411" t="s">
        <v>140</v>
      </c>
      <c r="C47" s="459">
        <f>'11.1 sz. mell(gyermekjólét)'!C47+'11.2 sz. mell(házi segíts.)'!C47+'11.4 sz. mell(fin.)'!C47+'11.3 sz. mell(szoc.étk)'!C47</f>
        <v>4375127</v>
      </c>
      <c r="D47" s="459">
        <f>'11.1 sz. mell(gyermekjólét)'!D47+'11.2 sz. mell(házi segíts.)'!D47+'11.4 sz. mell(fin.)'!D47+'11.3 sz. mell(szoc.étk)'!D47</f>
        <v>4572245</v>
      </c>
      <c r="E47" s="459">
        <f>'11.1 sz. mell(gyermekjólét)'!E47+'11.2 sz. mell(házi segíts.)'!E47+'11.4 sz. mell(fin.)'!E47+'11.3 sz. mell(szoc.étk)'!E47</f>
        <v>4672465</v>
      </c>
      <c r="F47" s="459">
        <f>'11.1 sz. mell(gyermekjólét)'!F47+'11.2 sz. mell(házi segíts.)'!F47+'11.4 sz. mell(fin.)'!F47+'11.3 sz. mell(szoc.étk)'!F47</f>
        <v>4798079</v>
      </c>
      <c r="G47" s="459">
        <f>'11.1 sz. mell(gyermekjólét)'!G47+'11.2 sz. mell(házi segíts.)'!G47+'11.4 sz. mell(fin.)'!G47+'11.3 sz. mell(szoc.étk)'!G47</f>
        <v>3998140</v>
      </c>
    </row>
    <row r="48" spans="1:7" ht="12" customHeight="1" x14ac:dyDescent="0.2">
      <c r="A48" s="222" t="s">
        <v>90</v>
      </c>
      <c r="B48" s="411" t="s">
        <v>112</v>
      </c>
      <c r="C48" s="459">
        <f>'11.1 sz. mell(gyermekjólét)'!C48+'11.2 sz. mell(házi segíts.)'!C48+'11.4 sz. mell(fin.)'!C48+'11.3 sz. mell(szoc.étk)'!C48</f>
        <v>6668200</v>
      </c>
      <c r="D48" s="459">
        <f>'11.1 sz. mell(gyermekjólét)'!D48+'11.2 sz. mell(házi segíts.)'!D48+'11.4 sz. mell(fin.)'!D48+'11.3 sz. mell(szoc.étk)'!D48</f>
        <v>6668200</v>
      </c>
      <c r="E48" s="459">
        <f>'11.1 sz. mell(gyermekjólét)'!E48+'11.2 sz. mell(házi segíts.)'!E48+'11.4 sz. mell(fin.)'!E48+'11.3 sz. mell(szoc.étk)'!E48</f>
        <v>6979069</v>
      </c>
      <c r="F48" s="459">
        <f>'11.1 sz. mell(gyermekjólét)'!F48+'11.2 sz. mell(házi segíts.)'!F48+'11.4 sz. mell(fin.)'!F48+'11.3 sz. mell(szoc.étk)'!F48</f>
        <v>7569589</v>
      </c>
      <c r="G48" s="459">
        <f>'11.1 sz. mell(gyermekjólét)'!G48+'11.2 sz. mell(házi segíts.)'!G48+'11.4 sz. mell(fin.)'!G48+'11.3 sz. mell(szoc.étk)'!G48</f>
        <v>6097641</v>
      </c>
    </row>
    <row r="49" spans="1:7" ht="12" customHeight="1" x14ac:dyDescent="0.2">
      <c r="A49" s="222" t="s">
        <v>91</v>
      </c>
      <c r="B49" s="411" t="s">
        <v>141</v>
      </c>
      <c r="C49" s="459">
        <f>'11.1 sz. mell(gyermekjólét)'!C49+'11.2 sz. mell(házi segíts.)'!C49+'11.4 sz. mell(fin.)'!C49+'11.3 sz. mell(szoc.étk)'!C49</f>
        <v>0</v>
      </c>
      <c r="D49" s="459">
        <f>'11.1 sz. mell(gyermekjólét)'!D49+'11.2 sz. mell(házi segíts.)'!D49+'11.4 sz. mell(fin.)'!D49+'11.3 sz. mell(szoc.étk)'!D49</f>
        <v>0</v>
      </c>
      <c r="E49" s="459">
        <f>'11.1 sz. mell(gyermekjólét)'!E49+'11.2 sz. mell(házi segíts.)'!E49+'11.4 sz. mell(fin.)'!E49+'11.3 sz. mell(szoc.étk)'!E49</f>
        <v>0</v>
      </c>
      <c r="F49" s="459">
        <f>'11.1 sz. mell(gyermekjólét)'!F49+'11.2 sz. mell(házi segíts.)'!F49+'11.4 sz. mell(fin.)'!F49+'11.3 sz. mell(szoc.étk)'!F49</f>
        <v>0</v>
      </c>
      <c r="G49" s="459">
        <f>'11.1 sz. mell(gyermekjólét)'!G49+'11.2 sz. mell(házi segíts.)'!G49+'11.4 sz. mell(fin.)'!G49+'11.3 sz. mell(szoc.étk)'!G49</f>
        <v>0</v>
      </c>
    </row>
    <row r="50" spans="1:7" ht="12" customHeight="1" thickBot="1" x14ac:dyDescent="0.25">
      <c r="A50" s="222" t="s">
        <v>114</v>
      </c>
      <c r="B50" s="411" t="s">
        <v>142</v>
      </c>
      <c r="C50" s="457">
        <f>'11.1 sz. mell(gyermekjólét)'!C50+'11.2 sz. mell(házi segíts.)'!C50+'11.4 sz. mell(fin.)'!C50+'11.3 sz. mell(szoc.étk)'!C50</f>
        <v>0</v>
      </c>
      <c r="D50" s="457">
        <f>'11.1 sz. mell(gyermekjólét)'!D50+'11.2 sz. mell(házi segíts.)'!D50+'11.4 sz. mell(fin.)'!D50+'11.3 sz. mell(szoc.étk)'!D50</f>
        <v>0</v>
      </c>
      <c r="E50" s="457">
        <f>'11.1 sz. mell(gyermekjólét)'!E50+'11.2 sz. mell(házi segíts.)'!E50+'11.4 sz. mell(fin.)'!E50+'11.3 sz. mell(szoc.étk)'!E50</f>
        <v>0</v>
      </c>
      <c r="F50" s="457">
        <f>'11.1 sz. mell(gyermekjólét)'!F50+'11.2 sz. mell(házi segíts.)'!F50+'11.4 sz. mell(fin.)'!F50+'11.3 sz. mell(szoc.étk)'!F50</f>
        <v>0</v>
      </c>
      <c r="G50" s="457">
        <f>'11.1 sz. mell(gyermekjólét)'!G50+'11.2 sz. mell(házi segíts.)'!G50+'11.4 sz. mell(fin.)'!G50+'11.3 sz. mell(szoc.étk)'!G50</f>
        <v>0</v>
      </c>
    </row>
    <row r="51" spans="1:7" ht="12" customHeight="1" thickBot="1" x14ac:dyDescent="0.25">
      <c r="A51" s="91" t="s">
        <v>14</v>
      </c>
      <c r="B51" s="328" t="s">
        <v>358</v>
      </c>
      <c r="C51" s="449">
        <f>'11.1 sz. mell(gyermekjólét)'!C51+'11.2 sz. mell(házi segíts.)'!C51+'11.4 sz. mell(fin.)'!C51+'11.3 sz. mell(szoc.étk)'!C51</f>
        <v>444500</v>
      </c>
      <c r="D51" s="449">
        <f>'11.1 sz. mell(gyermekjólét)'!D51+'11.2 sz. mell(házi segíts.)'!D51+'11.4 sz. mell(fin.)'!D51+'11.3 sz. mell(szoc.étk)'!D51</f>
        <v>444500</v>
      </c>
      <c r="E51" s="449">
        <f>'11.1 sz. mell(gyermekjólét)'!E51+'11.2 sz. mell(házi segíts.)'!E51+'11.4 sz. mell(fin.)'!E51+'11.3 sz. mell(szoc.étk)'!E51</f>
        <v>444500</v>
      </c>
      <c r="F51" s="449">
        <f>'11.1 sz. mell(gyermekjólét)'!F51+'11.2 sz. mell(házi segíts.)'!F51+'11.4 sz. mell(fin.)'!F51+'11.3 sz. mell(szoc.étk)'!F51</f>
        <v>444500</v>
      </c>
      <c r="G51" s="449">
        <f>'11.1 sz. mell(gyermekjólét)'!G51+'11.2 sz. mell(házi segíts.)'!G51+'11.4 sz. mell(fin.)'!G51+'11.3 sz. mell(szoc.étk)'!G51</f>
        <v>19797</v>
      </c>
    </row>
    <row r="52" spans="1:7" s="228" customFormat="1" ht="12" customHeight="1" x14ac:dyDescent="0.2">
      <c r="A52" s="222" t="s">
        <v>94</v>
      </c>
      <c r="B52" s="419" t="s">
        <v>167</v>
      </c>
      <c r="C52" s="458">
        <f>'11.1 sz. mell(gyermekjólét)'!C52+'11.2 sz. mell(házi segíts.)'!C52+'11.4 sz. mell(fin.)'!C52+'11.3 sz. mell(szoc.étk)'!C52</f>
        <v>444500</v>
      </c>
      <c r="D52" s="458">
        <f>'11.1 sz. mell(gyermekjólét)'!D52+'11.2 sz. mell(házi segíts.)'!D52+'11.4 sz. mell(fin.)'!D52+'11.3 sz. mell(szoc.étk)'!D52</f>
        <v>444500</v>
      </c>
      <c r="E52" s="458">
        <f>'11.1 sz. mell(gyermekjólét)'!E52+'11.2 sz. mell(házi segíts.)'!E52+'11.4 sz. mell(fin.)'!E52+'11.3 sz. mell(szoc.étk)'!E52</f>
        <v>444500</v>
      </c>
      <c r="F52" s="458">
        <f>'11.1 sz. mell(gyermekjólét)'!F52+'11.2 sz. mell(házi segíts.)'!F52+'11.4 sz. mell(fin.)'!F52+'11.3 sz. mell(szoc.étk)'!F52</f>
        <v>444500</v>
      </c>
      <c r="G52" s="458">
        <f>'11.1 sz. mell(gyermekjólét)'!G52+'11.2 sz. mell(házi segíts.)'!G52+'11.4 sz. mell(fin.)'!G52+'11.3 sz. mell(szoc.étk)'!G52</f>
        <v>19797</v>
      </c>
    </row>
    <row r="53" spans="1:7" ht="12" customHeight="1" x14ac:dyDescent="0.2">
      <c r="A53" s="222" t="s">
        <v>95</v>
      </c>
      <c r="B53" s="411" t="s">
        <v>144</v>
      </c>
      <c r="C53" s="459">
        <f>'11.1 sz. mell(gyermekjólét)'!C53+'11.2 sz. mell(házi segíts.)'!C53+'11.4 sz. mell(fin.)'!C53+'11.3 sz. mell(szoc.étk)'!C53</f>
        <v>0</v>
      </c>
      <c r="D53" s="459">
        <f>'11.1 sz. mell(gyermekjólét)'!D53+'11.2 sz. mell(házi segíts.)'!D53+'11.4 sz. mell(fin.)'!D53+'11.3 sz. mell(szoc.étk)'!D53</f>
        <v>0</v>
      </c>
      <c r="E53" s="459">
        <f>'11.1 sz. mell(gyermekjólét)'!E53+'11.2 sz. mell(házi segíts.)'!E53+'11.4 sz. mell(fin.)'!E53+'11.3 sz. mell(szoc.étk)'!E53</f>
        <v>0</v>
      </c>
      <c r="F53" s="459">
        <f>'11.1 sz. mell(gyermekjólét)'!F53+'11.2 sz. mell(házi segíts.)'!F53+'11.4 sz. mell(fin.)'!F53+'11.3 sz. mell(szoc.étk)'!F53</f>
        <v>0</v>
      </c>
      <c r="G53" s="459">
        <f>'11.1 sz. mell(gyermekjólét)'!G53+'11.2 sz. mell(házi segíts.)'!G53+'11.4 sz. mell(fin.)'!G53+'11.3 sz. mell(szoc.étk)'!G53</f>
        <v>0</v>
      </c>
    </row>
    <row r="54" spans="1:7" ht="12" customHeight="1" x14ac:dyDescent="0.2">
      <c r="A54" s="222" t="s">
        <v>96</v>
      </c>
      <c r="B54" s="411" t="s">
        <v>51</v>
      </c>
      <c r="C54" s="459">
        <f>'11.1 sz. mell(gyermekjólét)'!C54+'11.2 sz. mell(házi segíts.)'!C54+'11.4 sz. mell(fin.)'!C54+'11.3 sz. mell(szoc.étk)'!C54</f>
        <v>0</v>
      </c>
      <c r="D54" s="459">
        <f>'11.1 sz. mell(gyermekjólét)'!D54+'11.2 sz. mell(házi segíts.)'!D54+'11.4 sz. mell(fin.)'!D54+'11.3 sz. mell(szoc.étk)'!D54</f>
        <v>0</v>
      </c>
      <c r="E54" s="459">
        <f>'11.1 sz. mell(gyermekjólét)'!E54+'11.2 sz. mell(házi segíts.)'!E54+'11.4 sz. mell(fin.)'!E54+'11.3 sz. mell(szoc.étk)'!E54</f>
        <v>0</v>
      </c>
      <c r="F54" s="459">
        <f>'11.1 sz. mell(gyermekjólét)'!F54+'11.2 sz. mell(házi segíts.)'!F54+'11.4 sz. mell(fin.)'!F54+'11.3 sz. mell(szoc.étk)'!F54</f>
        <v>0</v>
      </c>
      <c r="G54" s="459">
        <f>'11.1 sz. mell(gyermekjólét)'!G54+'11.2 sz. mell(házi segíts.)'!G54+'11.4 sz. mell(fin.)'!G54+'11.3 sz. mell(szoc.étk)'!G54</f>
        <v>0</v>
      </c>
    </row>
    <row r="55" spans="1:7" ht="12" customHeight="1" thickBot="1" x14ac:dyDescent="0.25">
      <c r="A55" s="222" t="s">
        <v>97</v>
      </c>
      <c r="B55" s="411" t="s">
        <v>461</v>
      </c>
      <c r="C55" s="457">
        <f>'11.1 sz. mell(gyermekjólét)'!C55+'11.2 sz. mell(házi segíts.)'!C55+'11.4 sz. mell(fin.)'!C55+'11.3 sz. mell(szoc.étk)'!C55</f>
        <v>0</v>
      </c>
      <c r="D55" s="457">
        <f>'11.1 sz. mell(gyermekjólét)'!D55+'11.2 sz. mell(házi segíts.)'!D55+'11.4 sz. mell(fin.)'!D55+'11.3 sz. mell(szoc.étk)'!D55</f>
        <v>0</v>
      </c>
      <c r="E55" s="457">
        <f>'11.1 sz. mell(gyermekjólét)'!E55+'11.2 sz. mell(házi segíts.)'!E55+'11.4 sz. mell(fin.)'!E55+'11.3 sz. mell(szoc.étk)'!E55</f>
        <v>0</v>
      </c>
      <c r="F55" s="457">
        <f>'11.1 sz. mell(gyermekjólét)'!F55+'11.2 sz. mell(házi segíts.)'!F55+'11.4 sz. mell(fin.)'!F55+'11.3 sz. mell(szoc.étk)'!F55</f>
        <v>0</v>
      </c>
      <c r="G55" s="457">
        <f>'11.1 sz. mell(gyermekjólét)'!G55+'11.2 sz. mell(házi segíts.)'!G55+'11.4 sz. mell(fin.)'!G55+'11.3 sz. mell(szoc.étk)'!G55</f>
        <v>0</v>
      </c>
    </row>
    <row r="56" spans="1:7" ht="15" customHeight="1" thickBot="1" x14ac:dyDescent="0.25">
      <c r="A56" s="91" t="s">
        <v>15</v>
      </c>
      <c r="B56" s="328" t="s">
        <v>9</v>
      </c>
      <c r="C56" s="449">
        <f>'11.1 sz. mell(gyermekjólét)'!C56+'11.2 sz. mell(házi segíts.)'!C56+'11.4 sz. mell(fin.)'!C56+'11.3 sz. mell(szoc.étk)'!C56</f>
        <v>0</v>
      </c>
      <c r="D56" s="449">
        <f>'11.1 sz. mell(gyermekjólét)'!D56+'11.2 sz. mell(házi segíts.)'!D56+'11.4 sz. mell(fin.)'!D56+'11.3 sz. mell(szoc.étk)'!D56</f>
        <v>0</v>
      </c>
      <c r="E56" s="449">
        <f>'11.1 sz. mell(gyermekjólét)'!E56+'11.2 sz. mell(házi segíts.)'!E56+'11.4 sz. mell(fin.)'!E56+'11.3 sz. mell(szoc.étk)'!E56</f>
        <v>0</v>
      </c>
      <c r="F56" s="449">
        <f>'11.1 sz. mell(gyermekjólét)'!F56+'11.2 sz. mell(házi segíts.)'!F56+'11.4 sz. mell(fin.)'!F56+'11.3 sz. mell(szoc.étk)'!F56</f>
        <v>0</v>
      </c>
      <c r="G56" s="449">
        <f>'11.1 sz. mell(gyermekjólét)'!G56+'11.2 sz. mell(házi segíts.)'!G56+'11.4 sz. mell(fin.)'!G56+'11.3 sz. mell(szoc.étk)'!G56</f>
        <v>0</v>
      </c>
    </row>
    <row r="57" spans="1:7" ht="13.5" thickBot="1" x14ac:dyDescent="0.25">
      <c r="A57" s="91" t="s">
        <v>16</v>
      </c>
      <c r="B57" s="456" t="s">
        <v>466</v>
      </c>
      <c r="C57" s="449">
        <f>'11.1 sz. mell(gyermekjólét)'!C57+'11.2 sz. mell(házi segíts.)'!C57+'11.4 sz. mell(fin.)'!C57+'11.3 sz. mell(szoc.étk)'!C57</f>
        <v>35963265</v>
      </c>
      <c r="D57" s="449">
        <f>'11.1 sz. mell(gyermekjólét)'!D57+'11.2 sz. mell(házi segíts.)'!D57+'11.4 sz. mell(fin.)'!D57+'11.3 sz. mell(szoc.étk)'!D57</f>
        <v>37986769</v>
      </c>
      <c r="E57" s="449">
        <f>'11.1 sz. mell(gyermekjólét)'!E57+'11.2 sz. mell(házi segíts.)'!E57+'11.4 sz. mell(fin.)'!E57+'11.3 sz. mell(szoc.étk)'!E57</f>
        <v>39044441</v>
      </c>
      <c r="F57" s="449">
        <f>'11.1 sz. mell(gyermekjólét)'!F57+'11.2 sz. mell(házi segíts.)'!F57+'11.4 sz. mell(fin.)'!F57+'11.3 sz. mell(szoc.étk)'!F57</f>
        <v>40575003</v>
      </c>
      <c r="G57" s="449">
        <f>'11.1 sz. mell(gyermekjólét)'!G57+'11.2 sz. mell(házi segíts.)'!G57+'11.4 sz. mell(fin.)'!G57+'11.3 sz. mell(szoc.étk)'!G57</f>
        <v>33636865</v>
      </c>
    </row>
    <row r="58" spans="1:7" ht="15" customHeight="1" thickBot="1" x14ac:dyDescent="0.25">
      <c r="C58" s="165"/>
      <c r="D58" s="165"/>
      <c r="E58" s="165"/>
      <c r="F58" s="165"/>
      <c r="G58" s="165"/>
    </row>
    <row r="59" spans="1:7" ht="14.25" customHeight="1" thickBot="1" x14ac:dyDescent="0.25">
      <c r="A59" s="113" t="s">
        <v>456</v>
      </c>
      <c r="B59" s="435"/>
      <c r="C59" s="449">
        <f>'11.1 sz. mell(gyermekjólét)'!C59+'11.2 sz. mell(házi segíts.)'!C59</f>
        <v>4</v>
      </c>
      <c r="D59" s="449">
        <f>'11.1 sz. mell(gyermekjólét)'!D59+'11.2 sz. mell(házi segíts.)'!D59</f>
        <v>4</v>
      </c>
      <c r="E59" s="449">
        <f>'11.1 sz. mell(gyermekjólét)'!E59+'11.2 sz. mell(házi segíts.)'!E59</f>
        <v>4</v>
      </c>
      <c r="F59" s="449">
        <f>'11.1 sz. mell(gyermekjólét)'!F59+'11.2 sz. mell(házi segíts.)'!F59</f>
        <v>4</v>
      </c>
      <c r="G59" s="449">
        <f>'11.1 sz. mell(gyermekjólét)'!G59+'11.2 sz. mell(házi segíts.)'!G59</f>
        <v>4</v>
      </c>
    </row>
    <row r="60" spans="1:7" ht="13.5" thickBot="1" x14ac:dyDescent="0.25">
      <c r="A60" s="113" t="s">
        <v>160</v>
      </c>
      <c r="B60" s="435"/>
      <c r="C60" s="449">
        <f>'11.1 sz. mell(gyermekjólét)'!C60+'11.2 sz. mell(házi segíts.)'!C60+'11.4 sz. mell(fin.)'!C60</f>
        <v>0</v>
      </c>
      <c r="D60" s="449">
        <f>'11.1 sz. mell(gyermekjólét)'!D60+'11.2 sz. mell(házi segíts.)'!D60+'11.4 sz. mell(fin.)'!D60</f>
        <v>0</v>
      </c>
      <c r="E60" s="449">
        <f>'11.1 sz. mell(gyermekjólét)'!E60+'11.2 sz. mell(házi segíts.)'!E60+'11.4 sz. mell(fin.)'!E60</f>
        <v>0</v>
      </c>
      <c r="F60" s="449">
        <f>'11.1 sz. mell(gyermekjólét)'!F60+'11.2 sz. mell(házi segíts.)'!F60+'11.4 sz. mell(fin.)'!F60</f>
        <v>0</v>
      </c>
      <c r="G60" s="449">
        <f>'11.1 sz. mell(gyermekjólét)'!G60+'11.2 sz. mell(házi segíts.)'!G60+'11.4 sz. mell(fin.)'!G60</f>
        <v>0</v>
      </c>
    </row>
  </sheetData>
  <sheetProtection formatCells="0"/>
  <printOptions horizontalCentered="1"/>
  <pageMargins left="0.15748031496062992" right="0.15748031496062992" top="0.98425196850393704" bottom="0.98425196850393704" header="0.78740157480314965" footer="0.7874015748031496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M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1640625" style="181" customWidth="1"/>
    <col min="2" max="2" width="60.1640625" style="182" customWidth="1"/>
    <col min="3" max="3" width="15.33203125" style="183" customWidth="1"/>
    <col min="4" max="4" width="14.5" style="183" customWidth="1"/>
    <col min="5" max="5" width="15.5" style="183" customWidth="1"/>
    <col min="6" max="6" width="14.5" style="183" customWidth="1"/>
    <col min="7" max="7" width="15.1640625" style="183" customWidth="1"/>
    <col min="8" max="8" width="23.33203125" style="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+CONCATENATE("8.1. melléklet a 3/",LEFT(ÖSSZEFÜGGÉSEK!A5,4),". (II.27) önkormányzati rendelethez")</f>
        <v>8.1. melléklet a 3/2020. (II.27) önkormányzati rendelethez</v>
      </c>
      <c r="D1" s="286"/>
      <c r="E1" s="286"/>
      <c r="F1" s="286"/>
      <c r="G1" s="286"/>
    </row>
    <row r="2" spans="1:8" s="44" customFormat="1" ht="30" customHeight="1" x14ac:dyDescent="0.2">
      <c r="A2" s="190" t="s">
        <v>677</v>
      </c>
      <c r="B2" s="439" t="s">
        <v>582</v>
      </c>
      <c r="C2" s="441" t="s">
        <v>47</v>
      </c>
      <c r="D2" s="503"/>
      <c r="E2" s="503"/>
      <c r="F2" s="503"/>
      <c r="G2" s="503"/>
    </row>
    <row r="3" spans="1:8" s="44" customFormat="1" ht="16.5" thickBot="1" x14ac:dyDescent="0.25">
      <c r="A3" s="98" t="s">
        <v>504</v>
      </c>
      <c r="B3" s="440" t="s">
        <v>516</v>
      </c>
      <c r="C3" s="442" t="s">
        <v>517</v>
      </c>
      <c r="D3" s="504"/>
      <c r="E3" s="504"/>
      <c r="F3" s="504"/>
      <c r="G3" s="504"/>
    </row>
    <row r="4" spans="1:8" s="45" customFormat="1" ht="15.95" customHeight="1" thickBot="1" x14ac:dyDescent="0.3">
      <c r="A4" s="99"/>
      <c r="B4" s="99"/>
      <c r="C4" s="100" t="s">
        <v>512</v>
      </c>
      <c r="D4" s="100"/>
      <c r="E4" s="100"/>
      <c r="F4" s="100"/>
      <c r="G4" s="100" t="str">
        <f>'6.sz.mell.'!F2</f>
        <v>Forintban</v>
      </c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>
        <v>0</v>
      </c>
      <c r="D9" s="424">
        <v>0</v>
      </c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>
        <v>0</v>
      </c>
      <c r="D10" s="425">
        <v>0</v>
      </c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>
        <v>0</v>
      </c>
      <c r="D11" s="425">
        <v>0</v>
      </c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>
        <v>0</v>
      </c>
      <c r="D12" s="425">
        <v>0</v>
      </c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>
        <v>0</v>
      </c>
      <c r="D13" s="425">
        <v>0</v>
      </c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5.75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.75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101600</v>
      </c>
      <c r="D37" s="323">
        <f>SUM(D38:D48)</f>
        <v>101600</v>
      </c>
      <c r="E37" s="323">
        <f>SUM(E38:E48)</f>
        <v>101600</v>
      </c>
      <c r="F37" s="323">
        <f>SUM(F38:F48)</f>
        <v>101600</v>
      </c>
      <c r="G37" s="323">
        <f>SUM(G38:G48)</f>
        <v>55800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>
        <v>80000</v>
      </c>
      <c r="D39" s="425">
        <v>80000</v>
      </c>
      <c r="E39" s="425">
        <v>80000</v>
      </c>
      <c r="F39" s="425">
        <v>80000</v>
      </c>
      <c r="G39" s="425">
        <v>43935</v>
      </c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>
        <v>21600</v>
      </c>
      <c r="D43" s="425">
        <v>21600</v>
      </c>
      <c r="E43" s="425">
        <v>21600</v>
      </c>
      <c r="F43" s="425">
        <v>21600</v>
      </c>
      <c r="G43" s="425">
        <v>11865</v>
      </c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101600</v>
      </c>
      <c r="D65" s="427">
        <f>+D8+D15+D22+D29+D37+D49+D55+D60</f>
        <v>101600</v>
      </c>
      <c r="E65" s="427">
        <f>+E8+E15+E22+E29+E37+E49+E55+E60</f>
        <v>101600</v>
      </c>
      <c r="F65" s="427">
        <f>+F8+F15+F22+F29+F37+F49+F55+F60</f>
        <v>101600</v>
      </c>
      <c r="G65" s="427">
        <f>+G8+G15+G22+G29+G37+G49+G55+G60</f>
        <v>55800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10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10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10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10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10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10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10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10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10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10" s="46" customFormat="1" ht="12" customHeight="1" thickBot="1" x14ac:dyDescent="0.2">
      <c r="A90" s="213" t="s">
        <v>446</v>
      </c>
      <c r="B90" s="395" t="s">
        <v>447</v>
      </c>
      <c r="C90" s="427">
        <f>+C65+C89</f>
        <v>101600</v>
      </c>
      <c r="D90" s="427">
        <f>+D65+D89</f>
        <v>101600</v>
      </c>
      <c r="E90" s="427">
        <f>+E65+E89</f>
        <v>101600</v>
      </c>
      <c r="F90" s="427">
        <f>+F65+F89</f>
        <v>101600</v>
      </c>
      <c r="G90" s="427">
        <f>+G65+G89</f>
        <v>55800</v>
      </c>
      <c r="H90" s="427"/>
    </row>
    <row r="91" spans="1:10" s="47" customFormat="1" ht="15" customHeight="1" thickBot="1" x14ac:dyDescent="0.25">
      <c r="A91" s="105"/>
      <c r="B91" s="106"/>
      <c r="C91" s="464"/>
      <c r="D91" s="464"/>
      <c r="E91" s="464"/>
      <c r="F91" s="464"/>
      <c r="G91" s="464"/>
      <c r="H91" s="464"/>
    </row>
    <row r="92" spans="1:10" s="38" customFormat="1" ht="16.5" customHeight="1" thickBot="1" x14ac:dyDescent="0.25">
      <c r="A92" s="109"/>
      <c r="B92" s="110" t="s">
        <v>50</v>
      </c>
      <c r="C92" s="163"/>
      <c r="D92" s="163"/>
      <c r="E92" s="163"/>
      <c r="F92" s="163"/>
      <c r="G92" s="163"/>
      <c r="H92" s="163"/>
    </row>
    <row r="93" spans="1:10" s="48" customFormat="1" ht="12" customHeight="1" thickBot="1" x14ac:dyDescent="0.25">
      <c r="A93" s="192" t="s">
        <v>13</v>
      </c>
      <c r="B93" s="326" t="s">
        <v>451</v>
      </c>
      <c r="C93" s="325">
        <f>SUM(C94:C96)</f>
        <v>9972994</v>
      </c>
      <c r="D93" s="325">
        <f>SUM(D94:D96)</f>
        <v>9784392</v>
      </c>
      <c r="E93" s="325">
        <f>SUM(E94:E96)</f>
        <v>10093351</v>
      </c>
      <c r="F93" s="325">
        <f>SUM(F94:F96)</f>
        <v>10243509</v>
      </c>
      <c r="G93" s="325">
        <f>SUM(G94:G96)</f>
        <v>8897948</v>
      </c>
      <c r="H93" s="325"/>
    </row>
    <row r="94" spans="1:10" ht="33.75" x14ac:dyDescent="0.2">
      <c r="A94" s="214" t="s">
        <v>88</v>
      </c>
      <c r="B94" s="410" t="s">
        <v>43</v>
      </c>
      <c r="C94" s="465">
        <v>4236554</v>
      </c>
      <c r="D94" s="465">
        <f>4236554+200000+114317+39000+78000</f>
        <v>4667871</v>
      </c>
      <c r="E94" s="465">
        <v>4933747</v>
      </c>
      <c r="F94" s="465">
        <v>5066438</v>
      </c>
      <c r="G94" s="465">
        <v>4680866</v>
      </c>
      <c r="H94" s="552" t="s">
        <v>662</v>
      </c>
      <c r="J94" s="27">
        <f>F94-E94-47100-65591-20000</f>
        <v>0</v>
      </c>
    </row>
    <row r="95" spans="1:10" ht="22.5" x14ac:dyDescent="0.2">
      <c r="A95" s="207" t="s">
        <v>89</v>
      </c>
      <c r="B95" s="411" t="s">
        <v>140</v>
      </c>
      <c r="C95" s="425">
        <v>782157</v>
      </c>
      <c r="D95" s="425">
        <f>782157+20006+6825+13650</f>
        <v>822638</v>
      </c>
      <c r="E95" s="425">
        <v>865721</v>
      </c>
      <c r="F95" s="425">
        <v>883188</v>
      </c>
      <c r="G95" s="425">
        <v>810602</v>
      </c>
      <c r="H95" s="553" t="s">
        <v>661</v>
      </c>
      <c r="J95" s="27">
        <f>F95-E95-7300-10167</f>
        <v>0</v>
      </c>
    </row>
    <row r="96" spans="1:10" ht="21.75" customHeight="1" x14ac:dyDescent="0.2">
      <c r="A96" s="207" t="s">
        <v>90</v>
      </c>
      <c r="B96" s="411" t="s">
        <v>112</v>
      </c>
      <c r="C96" s="426">
        <v>4954283</v>
      </c>
      <c r="D96" s="426">
        <f>4954283-660400</f>
        <v>4293883</v>
      </c>
      <c r="E96" s="426">
        <v>4293883</v>
      </c>
      <c r="F96" s="426">
        <v>4293883</v>
      </c>
      <c r="G96" s="426">
        <v>3406480</v>
      </c>
      <c r="H96" s="426" t="s">
        <v>642</v>
      </c>
      <c r="J96" s="27">
        <f>F96-E96</f>
        <v>0</v>
      </c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2857500</v>
      </c>
      <c r="D114" s="323">
        <f>+D115+D117+D119</f>
        <v>2857500</v>
      </c>
      <c r="E114" s="323">
        <f>+E115+E117+E119</f>
        <v>2857500</v>
      </c>
      <c r="F114" s="323">
        <f>+F115+F117+F119</f>
        <v>2857500</v>
      </c>
      <c r="G114" s="323">
        <f>+G115+G117+G119</f>
        <v>1778187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>
        <v>1206500</v>
      </c>
      <c r="D115" s="424">
        <v>1206500</v>
      </c>
      <c r="E115" s="424">
        <v>1206500</v>
      </c>
      <c r="F115" s="424">
        <v>1206500</v>
      </c>
      <c r="G115" s="424">
        <v>762187</v>
      </c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>
        <v>1651000</v>
      </c>
      <c r="D117" s="425">
        <v>1651000</v>
      </c>
      <c r="E117" s="425">
        <v>1651000</v>
      </c>
      <c r="F117" s="425">
        <v>1651000</v>
      </c>
      <c r="G117" s="425">
        <v>1016000</v>
      </c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12830494</v>
      </c>
      <c r="D128" s="323">
        <f>+D93+D114</f>
        <v>12641892</v>
      </c>
      <c r="E128" s="323">
        <f>+E93+E114</f>
        <v>12950851</v>
      </c>
      <c r="F128" s="323">
        <f>+F93+F114</f>
        <v>13101009</v>
      </c>
      <c r="G128" s="323">
        <f>+G93+G114</f>
        <v>10676135</v>
      </c>
      <c r="H128" s="323"/>
    </row>
    <row r="129" spans="1:13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3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3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3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3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3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3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3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3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3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3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3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M140" s="114"/>
    </row>
    <row r="141" spans="1:13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3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3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3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12830494</v>
      </c>
      <c r="D155" s="434">
        <f>+D128+D154</f>
        <v>12641892</v>
      </c>
      <c r="E155" s="434">
        <f>+E128+E154</f>
        <v>12950851</v>
      </c>
      <c r="F155" s="434">
        <f>+F128+F154</f>
        <v>13101009</v>
      </c>
      <c r="G155" s="434">
        <f>+G128+G154</f>
        <v>10676135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3"/>
    </row>
    <row r="157" spans="1:8" ht="14.25" customHeight="1" thickBot="1" x14ac:dyDescent="0.25">
      <c r="A157" s="113" t="s">
        <v>456</v>
      </c>
      <c r="B157" s="435"/>
      <c r="C157" s="436">
        <v>1</v>
      </c>
      <c r="D157" s="436">
        <v>1</v>
      </c>
      <c r="E157" s="436">
        <v>1</v>
      </c>
      <c r="F157" s="436">
        <v>1</v>
      </c>
      <c r="G157" s="436">
        <v>1</v>
      </c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5" style="181" customWidth="1"/>
    <col min="2" max="2" width="59.5" style="182" customWidth="1"/>
    <col min="3" max="3" width="16.6640625" style="183" customWidth="1"/>
    <col min="4" max="4" width="15.33203125" style="183" customWidth="1"/>
    <col min="5" max="8" width="17.332031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+CONCATENATE("8.2. melléklet a 3/",LEFT(ÖSSZEFÜGGÉSEK!A5,4),". (II.27) önkormányzati rendelethez")</f>
        <v>8.2.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514</v>
      </c>
      <c r="C3" s="442" t="s">
        <v>515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9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9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9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9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9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9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9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9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9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9" s="46" customFormat="1" ht="12" customHeight="1" thickBot="1" x14ac:dyDescent="0.2">
      <c r="A90" s="213" t="s">
        <v>446</v>
      </c>
      <c r="B90" s="203" t="s">
        <v>447</v>
      </c>
      <c r="C90" s="143">
        <f>+C65+C89</f>
        <v>0</v>
      </c>
      <c r="D90" s="143">
        <f>+D65+D89</f>
        <v>0</v>
      </c>
      <c r="E90" s="143">
        <f>+E65+E89</f>
        <v>0</v>
      </c>
      <c r="F90" s="143">
        <f>+F65+F89</f>
        <v>0</v>
      </c>
      <c r="G90" s="143">
        <f>+G65+G89</f>
        <v>0</v>
      </c>
      <c r="H90" s="143"/>
    </row>
    <row r="91" spans="1:9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9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9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13379855</v>
      </c>
      <c r="D93" s="325">
        <f>+D94+D95+D96+D97+D98+D111</f>
        <v>13779855</v>
      </c>
      <c r="E93" s="325">
        <f>+E94+E95+E96+E97+E98+E111</f>
        <v>14261075</v>
      </c>
      <c r="F93" s="325">
        <f>+F94+F95+F96+F97+F98+F111</f>
        <v>14578281</v>
      </c>
      <c r="G93" s="325">
        <f>+G94+G95+G96+G97+G98+G111</f>
        <v>12354987</v>
      </c>
      <c r="H93" s="325"/>
    </row>
    <row r="94" spans="1:9" ht="45" x14ac:dyDescent="0.2">
      <c r="A94" s="214" t="s">
        <v>88</v>
      </c>
      <c r="B94" s="410" t="s">
        <v>43</v>
      </c>
      <c r="C94" s="465">
        <v>9638600</v>
      </c>
      <c r="D94" s="465">
        <f>9638600+400000</f>
        <v>10038600</v>
      </c>
      <c r="E94" s="465">
        <v>10452000</v>
      </c>
      <c r="F94" s="465">
        <v>10614082</v>
      </c>
      <c r="G94" s="465">
        <v>10006883</v>
      </c>
      <c r="H94" s="465" t="s">
        <v>663</v>
      </c>
      <c r="I94" s="27"/>
    </row>
    <row r="95" spans="1:9" ht="12" customHeight="1" x14ac:dyDescent="0.2">
      <c r="A95" s="207" t="s">
        <v>89</v>
      </c>
      <c r="B95" s="411" t="s">
        <v>140</v>
      </c>
      <c r="C95" s="425">
        <v>1767605</v>
      </c>
      <c r="D95" s="425">
        <v>1767605</v>
      </c>
      <c r="E95" s="425">
        <v>1835425</v>
      </c>
      <c r="F95" s="425">
        <v>1860549</v>
      </c>
      <c r="G95" s="425">
        <v>1796596</v>
      </c>
      <c r="H95" s="595" t="s">
        <v>664</v>
      </c>
      <c r="I95" s="27"/>
    </row>
    <row r="96" spans="1:9" ht="12" customHeight="1" x14ac:dyDescent="0.2">
      <c r="A96" s="207" t="s">
        <v>90</v>
      </c>
      <c r="B96" s="411" t="s">
        <v>112</v>
      </c>
      <c r="C96" s="426">
        <v>1973650</v>
      </c>
      <c r="D96" s="426">
        <v>1973650</v>
      </c>
      <c r="E96" s="426">
        <v>1973650</v>
      </c>
      <c r="F96" s="426">
        <v>2103650</v>
      </c>
      <c r="G96" s="426">
        <v>551508</v>
      </c>
      <c r="H96" s="628" t="s">
        <v>678</v>
      </c>
      <c r="I96" s="27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2293600</v>
      </c>
      <c r="D114" s="323">
        <f>+D115+D117+D119</f>
        <v>2293600</v>
      </c>
      <c r="E114" s="323">
        <f>+E115+E117+E119</f>
        <v>2293600</v>
      </c>
      <c r="F114" s="323">
        <f>+F115+F117+F119</f>
        <v>2293600</v>
      </c>
      <c r="G114" s="323">
        <f>+G115+G117+G119</f>
        <v>95015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>
        <v>388600</v>
      </c>
      <c r="D115" s="424">
        <v>388600</v>
      </c>
      <c r="E115" s="424">
        <v>388600</v>
      </c>
      <c r="F115" s="424">
        <v>388600</v>
      </c>
      <c r="G115" s="424">
        <v>95015</v>
      </c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>
        <v>1905000</v>
      </c>
      <c r="D117" s="425">
        <v>1905000</v>
      </c>
      <c r="E117" s="425">
        <v>1905000</v>
      </c>
      <c r="F117" s="425">
        <v>1905000</v>
      </c>
      <c r="G117" s="489">
        <v>0</v>
      </c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15673455</v>
      </c>
      <c r="D128" s="323">
        <f>+D93+D114</f>
        <v>16073455</v>
      </c>
      <c r="E128" s="323">
        <f>+E93+E114</f>
        <v>16554675</v>
      </c>
      <c r="F128" s="323">
        <f>+F93+F114</f>
        <v>16871881</v>
      </c>
      <c r="G128" s="323">
        <f>+G93+G114</f>
        <v>12450002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15673455</v>
      </c>
      <c r="D155" s="434">
        <f>+D128+D154</f>
        <v>16073455</v>
      </c>
      <c r="E155" s="434">
        <f>+E128+E154</f>
        <v>16554675</v>
      </c>
      <c r="F155" s="434">
        <f>+F128+F154</f>
        <v>16871881</v>
      </c>
      <c r="G155" s="434">
        <f>+G128+G154</f>
        <v>12450002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>
        <v>2</v>
      </c>
      <c r="D157" s="436">
        <v>2</v>
      </c>
      <c r="E157" s="436">
        <v>2</v>
      </c>
      <c r="F157" s="436">
        <v>2</v>
      </c>
      <c r="G157" s="436">
        <v>2</v>
      </c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.83203125" style="181" customWidth="1"/>
    <col min="2" max="2" width="59.6640625" style="182" customWidth="1"/>
    <col min="3" max="4" width="16" style="183" customWidth="1"/>
    <col min="5" max="8" width="16.66406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+CONCATENATE("8.3. melléklet a 3/",LEFT(ÖSSZEFÜGGÉSEK!A5,4),". (II.27) önkormányzati rendelethez")</f>
        <v>8.3.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518</v>
      </c>
      <c r="C3" s="442" t="s">
        <v>519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466"/>
      <c r="D7" s="466"/>
      <c r="E7" s="466"/>
      <c r="F7" s="466"/>
      <c r="G7" s="466"/>
      <c r="H7" s="466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5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.75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617762</v>
      </c>
      <c r="D93" s="325">
        <f>+D94+D95+D96+D97+D98+D111</f>
        <v>617762</v>
      </c>
      <c r="E93" s="325">
        <f>+E94+E95+E96+E97+E98+E111</f>
        <v>617762</v>
      </c>
      <c r="F93" s="325">
        <f>+F94+F95+F96+F97+F98+F111</f>
        <v>617762</v>
      </c>
      <c r="G93" s="325">
        <f>+G94+G95+G96+G97+G98+G111</f>
        <v>608623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>
        <v>617762</v>
      </c>
      <c r="D96" s="426">
        <v>617762</v>
      </c>
      <c r="E96" s="426">
        <v>617762</v>
      </c>
      <c r="F96" s="426">
        <v>617762</v>
      </c>
      <c r="G96" s="426">
        <v>608623</v>
      </c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617762</v>
      </c>
      <c r="D128" s="323">
        <f>+D93+D114</f>
        <v>617762</v>
      </c>
      <c r="E128" s="323">
        <f>+E93+E114</f>
        <v>617762</v>
      </c>
      <c r="F128" s="323">
        <f>+F93+F114</f>
        <v>617762</v>
      </c>
      <c r="G128" s="323">
        <f>+G93+G114</f>
        <v>608623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617762</v>
      </c>
      <c r="D155" s="434">
        <f>+D128+D154</f>
        <v>617762</v>
      </c>
      <c r="E155" s="434">
        <f>+E128+E154</f>
        <v>617762</v>
      </c>
      <c r="F155" s="434">
        <f>+F128+F154</f>
        <v>617762</v>
      </c>
      <c r="G155" s="434">
        <f>+G128+G154</f>
        <v>608623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1"/>
  <sheetViews>
    <sheetView tabSelected="1" zoomScaleNormal="100" zoomScaleSheetLayoutView="100" workbookViewId="0">
      <selection sqref="A1:D1"/>
    </sheetView>
  </sheetViews>
  <sheetFormatPr defaultRowHeight="15.75" x14ac:dyDescent="0.25"/>
  <cols>
    <col min="1" max="1" width="9.5" style="174" customWidth="1"/>
    <col min="2" max="2" width="50.83203125" style="174" customWidth="1"/>
    <col min="3" max="3" width="21.6640625" style="175" customWidth="1"/>
    <col min="4" max="4" width="14.1640625" style="175" bestFit="1" customWidth="1"/>
    <col min="5" max="5" width="14.83203125" style="175" customWidth="1"/>
    <col min="6" max="6" width="16.5" style="175" customWidth="1"/>
    <col min="7" max="7" width="16.1640625" style="175" customWidth="1"/>
    <col min="8" max="16384" width="9.33203125" style="194"/>
  </cols>
  <sheetData>
    <row r="1" spans="1:7" ht="15.95" customHeight="1" x14ac:dyDescent="0.25">
      <c r="A1" s="677" t="s">
        <v>10</v>
      </c>
      <c r="B1" s="677"/>
      <c r="C1" s="677"/>
      <c r="D1" s="677"/>
      <c r="E1" s="194"/>
      <c r="F1" s="194"/>
      <c r="G1" s="194"/>
    </row>
    <row r="2" spans="1:7" ht="15.95" customHeight="1" thickBot="1" x14ac:dyDescent="0.3">
      <c r="A2" s="675" t="s">
        <v>589</v>
      </c>
      <c r="B2" s="675"/>
      <c r="C2" s="145"/>
      <c r="D2" s="145"/>
      <c r="E2" s="145"/>
      <c r="F2" s="145"/>
      <c r="G2" s="145" t="s">
        <v>499</v>
      </c>
    </row>
    <row r="3" spans="1:7" ht="38.1" customHeight="1" thickBot="1" x14ac:dyDescent="0.3">
      <c r="A3" s="19" t="s">
        <v>61</v>
      </c>
      <c r="B3" s="385" t="s">
        <v>12</v>
      </c>
      <c r="C3" s="396" t="str">
        <f>+CONCATENATE(LEFT(ÖSSZEFÜGGÉSEK!A5,4),". évi előirányzat")</f>
        <v>2020. évi előirányzat</v>
      </c>
      <c r="D3" s="396" t="str">
        <f>+CONCATENATE(LEFT(ÖSSZEFÜGGÉSEK!A20,4),". I. módosítás")</f>
        <v>2020. I. módosítás</v>
      </c>
      <c r="E3" s="396" t="str">
        <f>+CONCATENATE(LEFT(ÖSSZEFÜGGÉSEK!A21,4),". II. módosítás")</f>
        <v>2020. II. módosítás</v>
      </c>
      <c r="F3" s="396" t="str">
        <f>+CONCATENATE(LEFT(ÖSSZEFÜGGÉSEK!A22,4),". III. módosítás")</f>
        <v>2020. III. módosítás</v>
      </c>
      <c r="G3" s="396" t="str">
        <f>+CONCATENATE(LEFT(ÖSSZEFÜGGÉSEK!A23,4),". teljesítés")</f>
        <v>2020. teljesítés</v>
      </c>
    </row>
    <row r="4" spans="1:7" s="195" customFormat="1" ht="12" customHeight="1" thickBot="1" x14ac:dyDescent="0.25">
      <c r="A4" s="192"/>
      <c r="B4" s="386" t="s">
        <v>430</v>
      </c>
      <c r="C4" s="397" t="s">
        <v>431</v>
      </c>
      <c r="D4" s="397" t="s">
        <v>432</v>
      </c>
      <c r="E4" s="397" t="s">
        <v>434</v>
      </c>
      <c r="F4" s="397" t="s">
        <v>433</v>
      </c>
      <c r="G4" s="397" t="s">
        <v>435</v>
      </c>
    </row>
    <row r="5" spans="1:7" s="196" customFormat="1" ht="12" customHeight="1" thickBot="1" x14ac:dyDescent="0.25">
      <c r="A5" s="16" t="s">
        <v>13</v>
      </c>
      <c r="B5" s="322" t="s">
        <v>190</v>
      </c>
      <c r="C5" s="323">
        <f>C6+C7+C8+C9+C10+C11</f>
        <v>164656251</v>
      </c>
      <c r="D5" s="323">
        <f>D6+D7+D8+D9+D10+D11</f>
        <v>166251553</v>
      </c>
      <c r="E5" s="323">
        <f>E6+E7+E8+E9+E10+E11</f>
        <v>176354374</v>
      </c>
      <c r="F5" s="323">
        <f>F6+F7+F8+F9+F10+F11</f>
        <v>181278051</v>
      </c>
      <c r="G5" s="323">
        <f>G6+G7+G8+G9+G10+G11</f>
        <v>181278051</v>
      </c>
    </row>
    <row r="6" spans="1:7" s="196" customFormat="1" ht="12" customHeight="1" x14ac:dyDescent="0.2">
      <c r="A6" s="11" t="s">
        <v>88</v>
      </c>
      <c r="B6" s="387" t="s">
        <v>191</v>
      </c>
      <c r="C6" s="398">
        <f>'7.1. sz. mell'!C9+'7.2. sz. mell'!C9+'7.3. sz. mell'!C9+'7.4. sz. mell '!C9</f>
        <v>0</v>
      </c>
      <c r="D6" s="398">
        <f>'7.1. sz. mell'!D9</f>
        <v>0</v>
      </c>
      <c r="E6" s="398">
        <f>'7.1. sz. mell'!E9</f>
        <v>0</v>
      </c>
      <c r="F6" s="398">
        <f>'7.1. sz. mell'!F9</f>
        <v>0</v>
      </c>
      <c r="G6" s="398">
        <f>'7.1. sz. mell'!G9</f>
        <v>0</v>
      </c>
    </row>
    <row r="7" spans="1:7" s="196" customFormat="1" ht="12" customHeight="1" x14ac:dyDescent="0.2">
      <c r="A7" s="10" t="s">
        <v>89</v>
      </c>
      <c r="B7" s="388" t="s">
        <v>192</v>
      </c>
      <c r="C7" s="399">
        <f>'7.1. sz. mell'!C10</f>
        <v>123525280</v>
      </c>
      <c r="D7" s="399">
        <f>'7.1. sz. mell'!D10</f>
        <v>123525280</v>
      </c>
      <c r="E7" s="399">
        <f>'7.1. sz. mell'!E10</f>
        <v>130024687</v>
      </c>
      <c r="F7" s="399">
        <f>'7.1. sz. mell'!F10</f>
        <v>134588207</v>
      </c>
      <c r="G7" s="399">
        <f>'7.1. sz. mell'!G10</f>
        <v>134588207</v>
      </c>
    </row>
    <row r="8" spans="1:7" s="196" customFormat="1" ht="12" customHeight="1" x14ac:dyDescent="0.2">
      <c r="A8" s="10" t="s">
        <v>90</v>
      </c>
      <c r="B8" s="388" t="s">
        <v>486</v>
      </c>
      <c r="C8" s="399">
        <f>'7.1. sz. mell'!C11</f>
        <v>35247518</v>
      </c>
      <c r="D8" s="399">
        <f>'7.1. sz. mell'!D11</f>
        <v>36571022</v>
      </c>
      <c r="E8" s="399">
        <f>'7.1. sz. mell'!E11</f>
        <v>38622918</v>
      </c>
      <c r="F8" s="399">
        <f>'7.1. sz. mell'!F11</f>
        <v>38241253</v>
      </c>
      <c r="G8" s="399">
        <f>'7.1. sz. mell'!G11</f>
        <v>38241253</v>
      </c>
    </row>
    <row r="9" spans="1:7" s="196" customFormat="1" ht="12" customHeight="1" x14ac:dyDescent="0.2">
      <c r="A9" s="10" t="s">
        <v>91</v>
      </c>
      <c r="B9" s="388" t="s">
        <v>194</v>
      </c>
      <c r="C9" s="399">
        <f>'7.1. sz. mell'!C12</f>
        <v>5883453</v>
      </c>
      <c r="D9" s="399">
        <f>'7.1. sz. mell'!D12</f>
        <v>6155251</v>
      </c>
      <c r="E9" s="399">
        <f>'7.1. sz. mell'!E12</f>
        <v>7706769</v>
      </c>
      <c r="F9" s="399">
        <f>'7.1. sz. mell'!F12</f>
        <v>8448591</v>
      </c>
      <c r="G9" s="399">
        <f>'7.1. sz. mell'!G12</f>
        <v>8448591</v>
      </c>
    </row>
    <row r="10" spans="1:7" s="196" customFormat="1" ht="12" customHeight="1" x14ac:dyDescent="0.2">
      <c r="A10" s="10" t="s">
        <v>114</v>
      </c>
      <c r="B10" s="389" t="s">
        <v>370</v>
      </c>
      <c r="C10" s="399">
        <f>'7.1. sz. mell'!C13</f>
        <v>0</v>
      </c>
      <c r="D10" s="399">
        <f>'7.1. sz. mell'!D13</f>
        <v>0</v>
      </c>
      <c r="E10" s="399">
        <f>'7.1. sz. mell'!E13</f>
        <v>0</v>
      </c>
      <c r="F10" s="399">
        <f>'7.1. sz. mell'!F13</f>
        <v>0</v>
      </c>
      <c r="G10" s="399">
        <f>'7.1. sz. mell'!G13</f>
        <v>0</v>
      </c>
    </row>
    <row r="11" spans="1:7" s="196" customFormat="1" ht="12" customHeight="1" thickBot="1" x14ac:dyDescent="0.25">
      <c r="A11" s="12" t="s">
        <v>92</v>
      </c>
      <c r="B11" s="390" t="s">
        <v>371</v>
      </c>
      <c r="C11" s="400">
        <f>'7.1. sz. mell'!C14</f>
        <v>0</v>
      </c>
      <c r="D11" s="400">
        <f>'7.1. sz. mell'!D14</f>
        <v>0</v>
      </c>
      <c r="E11" s="400">
        <f>'7.1. sz. mell'!E14</f>
        <v>0</v>
      </c>
      <c r="F11" s="400">
        <f>'7.1. sz. mell'!F14</f>
        <v>0</v>
      </c>
      <c r="G11" s="400">
        <f>'7.1. sz. mell'!G14</f>
        <v>0</v>
      </c>
    </row>
    <row r="12" spans="1:7" s="196" customFormat="1" ht="12" customHeight="1" thickBot="1" x14ac:dyDescent="0.25">
      <c r="A12" s="16" t="s">
        <v>14</v>
      </c>
      <c r="B12" s="324" t="s">
        <v>195</v>
      </c>
      <c r="C12" s="323">
        <f>C13+C14+C15+C16+C17+C18</f>
        <v>11343600</v>
      </c>
      <c r="D12" s="323">
        <f>D13+D14+D15+D16+D17+D18</f>
        <v>11343600</v>
      </c>
      <c r="E12" s="323">
        <f>E13+E14+E15+E16+E17+E18</f>
        <v>11343600</v>
      </c>
      <c r="F12" s="323">
        <f>F13+F14+F15+F16+F17+F18</f>
        <v>13039000</v>
      </c>
      <c r="G12" s="323">
        <f>G13+G14+G15+G16+G17+G18</f>
        <v>13039000</v>
      </c>
    </row>
    <row r="13" spans="1:7" s="196" customFormat="1" ht="12" customHeight="1" x14ac:dyDescent="0.2">
      <c r="A13" s="11" t="s">
        <v>94</v>
      </c>
      <c r="B13" s="387" t="s">
        <v>196</v>
      </c>
      <c r="C13" s="398">
        <f>'7.1. sz. mell'!C16</f>
        <v>0</v>
      </c>
      <c r="D13" s="398">
        <f>'7.1. sz. mell'!D16</f>
        <v>0</v>
      </c>
      <c r="E13" s="398">
        <f>'7.1. sz. mell'!E16</f>
        <v>0</v>
      </c>
      <c r="F13" s="398">
        <f>'7.1. sz. mell'!F16</f>
        <v>0</v>
      </c>
      <c r="G13" s="398">
        <f>'7.1. sz. mell'!G16</f>
        <v>0</v>
      </c>
    </row>
    <row r="14" spans="1:7" s="196" customFormat="1" ht="12" customHeight="1" x14ac:dyDescent="0.2">
      <c r="A14" s="10" t="s">
        <v>95</v>
      </c>
      <c r="B14" s="388" t="s">
        <v>197</v>
      </c>
      <c r="C14" s="399">
        <f>'7.1. sz. mell'!C17</f>
        <v>0</v>
      </c>
      <c r="D14" s="399">
        <f>'7.1. sz. mell'!D17</f>
        <v>0</v>
      </c>
      <c r="E14" s="399">
        <f>'7.1. sz. mell'!E17</f>
        <v>0</v>
      </c>
      <c r="F14" s="399">
        <f>'7.1. sz. mell'!F17</f>
        <v>0</v>
      </c>
      <c r="G14" s="399">
        <f>'7.1. sz. mell'!G17</f>
        <v>0</v>
      </c>
    </row>
    <row r="15" spans="1:7" s="196" customFormat="1" ht="12" customHeight="1" x14ac:dyDescent="0.2">
      <c r="A15" s="10" t="s">
        <v>96</v>
      </c>
      <c r="B15" s="388" t="s">
        <v>362</v>
      </c>
      <c r="C15" s="399">
        <f>'7.1. sz. mell'!C18</f>
        <v>0</v>
      </c>
      <c r="D15" s="399">
        <f>'7.1. sz. mell'!D18</f>
        <v>0</v>
      </c>
      <c r="E15" s="399">
        <f>'7.1. sz. mell'!E18</f>
        <v>0</v>
      </c>
      <c r="F15" s="399">
        <f>'7.1. sz. mell'!F18</f>
        <v>0</v>
      </c>
      <c r="G15" s="399">
        <f>'7.1. sz. mell'!G18</f>
        <v>0</v>
      </c>
    </row>
    <row r="16" spans="1:7" s="196" customFormat="1" ht="12" customHeight="1" x14ac:dyDescent="0.2">
      <c r="A16" s="10" t="s">
        <v>97</v>
      </c>
      <c r="B16" s="388" t="s">
        <v>363</v>
      </c>
      <c r="C16" s="399">
        <f>'7.1. sz. mell'!C19</f>
        <v>0</v>
      </c>
      <c r="D16" s="399">
        <f>'7.1. sz. mell'!D19</f>
        <v>0</v>
      </c>
      <c r="E16" s="399">
        <f>'7.1. sz. mell'!E19</f>
        <v>0</v>
      </c>
      <c r="F16" s="399">
        <f>'7.1. sz. mell'!F19</f>
        <v>0</v>
      </c>
      <c r="G16" s="399">
        <f>'7.1. sz. mell'!G19</f>
        <v>0</v>
      </c>
    </row>
    <row r="17" spans="1:7" s="196" customFormat="1" ht="12" customHeight="1" x14ac:dyDescent="0.2">
      <c r="A17" s="10" t="s">
        <v>98</v>
      </c>
      <c r="B17" s="388" t="s">
        <v>198</v>
      </c>
      <c r="C17" s="399">
        <f>'7.1. sz. mell'!C20</f>
        <v>11343600</v>
      </c>
      <c r="D17" s="399">
        <f>'7.1. sz. mell'!D20</f>
        <v>11343600</v>
      </c>
      <c r="E17" s="399">
        <f>'7.1. sz. mell'!E20</f>
        <v>11343600</v>
      </c>
      <c r="F17" s="399">
        <f>'7.1. sz. mell'!F20</f>
        <v>13039000</v>
      </c>
      <c r="G17" s="399">
        <f>'7.1. sz. mell'!G20</f>
        <v>13039000</v>
      </c>
    </row>
    <row r="18" spans="1:7" s="196" customFormat="1" ht="12" customHeight="1" thickBot="1" x14ac:dyDescent="0.25">
      <c r="A18" s="12" t="s">
        <v>107</v>
      </c>
      <c r="B18" s="390" t="s">
        <v>199</v>
      </c>
      <c r="C18" s="400">
        <f>'7.1. sz. mell'!C21</f>
        <v>0</v>
      </c>
      <c r="D18" s="400">
        <f>'7.1. sz. mell'!D21</f>
        <v>0</v>
      </c>
      <c r="E18" s="400">
        <f>'7.1. sz. mell'!E21</f>
        <v>0</v>
      </c>
      <c r="F18" s="400">
        <f>'7.1. sz. mell'!F21</f>
        <v>0</v>
      </c>
      <c r="G18" s="400">
        <f>'7.1. sz. mell'!G21</f>
        <v>0</v>
      </c>
    </row>
    <row r="19" spans="1:7" s="196" customFormat="1" ht="12" customHeight="1" thickBot="1" x14ac:dyDescent="0.25">
      <c r="A19" s="16" t="s">
        <v>15</v>
      </c>
      <c r="B19" s="322" t="s">
        <v>200</v>
      </c>
      <c r="C19" s="323">
        <f>C20+C21+C22+C23+C24</f>
        <v>0</v>
      </c>
      <c r="D19" s="323">
        <f>D20+D21+D22+D23+D24</f>
        <v>0</v>
      </c>
      <c r="E19" s="323">
        <f>E20+E21+E22+E23+E24</f>
        <v>0</v>
      </c>
      <c r="F19" s="323">
        <f>F20+F21+F22+F23+F24</f>
        <v>0</v>
      </c>
      <c r="G19" s="323">
        <f>G20+G21+G22+G23+G24</f>
        <v>0</v>
      </c>
    </row>
    <row r="20" spans="1:7" s="196" customFormat="1" ht="12" customHeight="1" x14ac:dyDescent="0.2">
      <c r="A20" s="11" t="s">
        <v>77</v>
      </c>
      <c r="B20" s="387" t="s">
        <v>201</v>
      </c>
      <c r="C20" s="398">
        <f>'7.1. sz. mell'!C23</f>
        <v>0</v>
      </c>
      <c r="D20" s="398">
        <f>'7.1. sz. mell'!D23</f>
        <v>0</v>
      </c>
      <c r="E20" s="398">
        <f>'7.1. sz. mell'!E23</f>
        <v>0</v>
      </c>
      <c r="F20" s="398">
        <f>'7.1. sz. mell'!F23</f>
        <v>0</v>
      </c>
      <c r="G20" s="398">
        <f>'7.1. sz. mell'!G23</f>
        <v>0</v>
      </c>
    </row>
    <row r="21" spans="1:7" s="196" customFormat="1" ht="12" customHeight="1" x14ac:dyDescent="0.2">
      <c r="A21" s="10" t="s">
        <v>78</v>
      </c>
      <c r="B21" s="388" t="s">
        <v>202</v>
      </c>
      <c r="C21" s="399">
        <f>'7.1. sz. mell'!C24</f>
        <v>0</v>
      </c>
      <c r="D21" s="399">
        <f>'7.1. sz. mell'!D24</f>
        <v>0</v>
      </c>
      <c r="E21" s="399">
        <f>'7.1. sz. mell'!E24</f>
        <v>0</v>
      </c>
      <c r="F21" s="399">
        <f>'7.1. sz. mell'!F24</f>
        <v>0</v>
      </c>
      <c r="G21" s="399">
        <f>'7.1. sz. mell'!G24</f>
        <v>0</v>
      </c>
    </row>
    <row r="22" spans="1:7" s="196" customFormat="1" ht="12" customHeight="1" x14ac:dyDescent="0.2">
      <c r="A22" s="10" t="s">
        <v>79</v>
      </c>
      <c r="B22" s="388" t="s">
        <v>364</v>
      </c>
      <c r="C22" s="399">
        <f>'7.1. sz. mell'!C25</f>
        <v>0</v>
      </c>
      <c r="D22" s="399">
        <f>'7.1. sz. mell'!D25</f>
        <v>0</v>
      </c>
      <c r="E22" s="399">
        <f>'7.1. sz. mell'!E25</f>
        <v>0</v>
      </c>
      <c r="F22" s="399">
        <f>'7.1. sz. mell'!F25</f>
        <v>0</v>
      </c>
      <c r="G22" s="399">
        <f>'7.1. sz. mell'!G25</f>
        <v>0</v>
      </c>
    </row>
    <row r="23" spans="1:7" s="196" customFormat="1" ht="12" customHeight="1" x14ac:dyDescent="0.2">
      <c r="A23" s="10" t="s">
        <v>80</v>
      </c>
      <c r="B23" s="388" t="s">
        <v>365</v>
      </c>
      <c r="C23" s="399">
        <f>'7.1. sz. mell'!C26</f>
        <v>0</v>
      </c>
      <c r="D23" s="399">
        <f>'7.1. sz. mell'!D26</f>
        <v>0</v>
      </c>
      <c r="E23" s="399">
        <f>'7.1. sz. mell'!E26</f>
        <v>0</v>
      </c>
      <c r="F23" s="399">
        <f>'7.1. sz. mell'!F26</f>
        <v>0</v>
      </c>
      <c r="G23" s="399">
        <f>'7.1. sz. mell'!G26</f>
        <v>0</v>
      </c>
    </row>
    <row r="24" spans="1:7" s="196" customFormat="1" ht="12" customHeight="1" x14ac:dyDescent="0.2">
      <c r="A24" s="10" t="s">
        <v>128</v>
      </c>
      <c r="B24" s="388" t="s">
        <v>203</v>
      </c>
      <c r="C24" s="399">
        <f>'7.1. sz. mell'!C27</f>
        <v>0</v>
      </c>
      <c r="D24" s="399">
        <f>'7.1. sz. mell'!D27</f>
        <v>0</v>
      </c>
      <c r="E24" s="399">
        <f>'7.1. sz. mell'!E27</f>
        <v>0</v>
      </c>
      <c r="F24" s="399">
        <f>'7.1. sz. mell'!F27</f>
        <v>0</v>
      </c>
      <c r="G24" s="399">
        <f>'7.1. sz. mell'!G27</f>
        <v>0</v>
      </c>
    </row>
    <row r="25" spans="1:7" s="196" customFormat="1" ht="12" customHeight="1" thickBot="1" x14ac:dyDescent="0.25">
      <c r="A25" s="12" t="s">
        <v>129</v>
      </c>
      <c r="B25" s="391" t="s">
        <v>204</v>
      </c>
      <c r="C25" s="400">
        <f>'7.1. sz. mell'!C28</f>
        <v>0</v>
      </c>
      <c r="D25" s="400">
        <f>'7.1. sz. mell'!D28</f>
        <v>0</v>
      </c>
      <c r="E25" s="400">
        <f>'7.1. sz. mell'!E28</f>
        <v>0</v>
      </c>
      <c r="F25" s="400">
        <f>'7.1. sz. mell'!F28</f>
        <v>0</v>
      </c>
      <c r="G25" s="400">
        <f>'7.1. sz. mell'!G28</f>
        <v>0</v>
      </c>
    </row>
    <row r="26" spans="1:7" s="196" customFormat="1" ht="12" customHeight="1" thickBot="1" x14ac:dyDescent="0.25">
      <c r="A26" s="16" t="s">
        <v>130</v>
      </c>
      <c r="B26" s="322" t="s">
        <v>487</v>
      </c>
      <c r="C26" s="323">
        <f>C27+C28+C29+C30+C31+C32+C33</f>
        <v>1064520000</v>
      </c>
      <c r="D26" s="323">
        <f>D27+D28+D29+D30+D31+D32+D33</f>
        <v>1064520000</v>
      </c>
      <c r="E26" s="323">
        <f>E27+E28+E29+E30+E31+E32+E33</f>
        <v>1064520000</v>
      </c>
      <c r="F26" s="323">
        <f>F27+F28+F29+F30+F31+F32+F33</f>
        <v>1064520000</v>
      </c>
      <c r="G26" s="323">
        <f>G27+G28+G29+G30+G31+G32+G33</f>
        <v>775176843</v>
      </c>
    </row>
    <row r="27" spans="1:7" s="196" customFormat="1" ht="12" customHeight="1" x14ac:dyDescent="0.2">
      <c r="A27" s="11" t="s">
        <v>206</v>
      </c>
      <c r="B27" s="387" t="s">
        <v>491</v>
      </c>
      <c r="C27" s="398">
        <f>'7.1. sz. mell'!C30</f>
        <v>160000000</v>
      </c>
      <c r="D27" s="398">
        <f>'7.1. sz. mell'!D30</f>
        <v>160000000</v>
      </c>
      <c r="E27" s="398">
        <f>'7.1. sz. mell'!E30</f>
        <v>160000000</v>
      </c>
      <c r="F27" s="398">
        <f>'7.1. sz. mell'!F30</f>
        <v>169200000</v>
      </c>
      <c r="G27" s="398">
        <f>'7.1. sz. mell'!G30</f>
        <v>189149080</v>
      </c>
    </row>
    <row r="28" spans="1:7" s="196" customFormat="1" ht="12" customHeight="1" x14ac:dyDescent="0.2">
      <c r="A28" s="10" t="s">
        <v>207</v>
      </c>
      <c r="B28" s="388" t="s">
        <v>553</v>
      </c>
      <c r="C28" s="399">
        <f>'7.1. sz. mell'!C31</f>
        <v>20000000</v>
      </c>
      <c r="D28" s="399">
        <f>'7.1. sz. mell'!D31</f>
        <v>20000000</v>
      </c>
      <c r="E28" s="399">
        <f>'7.1. sz. mell'!E31</f>
        <v>20000000</v>
      </c>
      <c r="F28" s="399">
        <f>'7.1. sz. mell'!F31</f>
        <v>20000000</v>
      </c>
      <c r="G28" s="398">
        <f>'7.1. sz. mell'!G31</f>
        <v>27441372</v>
      </c>
    </row>
    <row r="29" spans="1:7" s="196" customFormat="1" ht="12" customHeight="1" x14ac:dyDescent="0.2">
      <c r="A29" s="10" t="s">
        <v>208</v>
      </c>
      <c r="B29" s="388" t="s">
        <v>554</v>
      </c>
      <c r="C29" s="399">
        <f>'7.1. sz. mell'!C32</f>
        <v>0</v>
      </c>
      <c r="D29" s="399">
        <f>'7.1. sz. mell'!D32</f>
        <v>0</v>
      </c>
      <c r="E29" s="399">
        <f>'7.1. sz. mell'!E32</f>
        <v>0</v>
      </c>
      <c r="F29" s="399">
        <f>'7.1. sz. mell'!F32</f>
        <v>0</v>
      </c>
      <c r="G29" s="398">
        <f>'7.1. sz. mell'!G32</f>
        <v>196841</v>
      </c>
    </row>
    <row r="30" spans="1:7" s="196" customFormat="1" ht="12" customHeight="1" x14ac:dyDescent="0.2">
      <c r="A30" s="10" t="s">
        <v>209</v>
      </c>
      <c r="B30" s="388" t="s">
        <v>493</v>
      </c>
      <c r="C30" s="399">
        <f>'7.1. sz. mell'!C33</f>
        <v>850000000</v>
      </c>
      <c r="D30" s="399">
        <f>'7.1. sz. mell'!D33</f>
        <v>850000000</v>
      </c>
      <c r="E30" s="399">
        <f>'7.1. sz. mell'!E33</f>
        <v>850000000</v>
      </c>
      <c r="F30" s="399">
        <f>'7.1. sz. mell'!F33</f>
        <v>840800000</v>
      </c>
      <c r="G30" s="398">
        <f>'7.1. sz. mell'!G33</f>
        <v>548122166</v>
      </c>
    </row>
    <row r="31" spans="1:7" s="196" customFormat="1" ht="12" customHeight="1" x14ac:dyDescent="0.2">
      <c r="A31" s="10" t="s">
        <v>488</v>
      </c>
      <c r="B31" s="388" t="s">
        <v>494</v>
      </c>
      <c r="C31" s="399">
        <f>'7.1. sz. mell'!C34</f>
        <v>750000</v>
      </c>
      <c r="D31" s="399">
        <f>'7.1. sz. mell'!D34</f>
        <v>750000</v>
      </c>
      <c r="E31" s="399">
        <f>'7.1. sz. mell'!E34</f>
        <v>750000</v>
      </c>
      <c r="F31" s="399">
        <f>'7.1. sz. mell'!F34</f>
        <v>750000</v>
      </c>
      <c r="G31" s="398">
        <f>'7.1. sz. mell'!G34</f>
        <v>3060960</v>
      </c>
    </row>
    <row r="32" spans="1:7" s="196" customFormat="1" ht="12" customHeight="1" x14ac:dyDescent="0.2">
      <c r="A32" s="10" t="s">
        <v>489</v>
      </c>
      <c r="B32" s="388" t="s">
        <v>210</v>
      </c>
      <c r="C32" s="399">
        <f>'7.1. sz. mell'!C35</f>
        <v>29300000</v>
      </c>
      <c r="D32" s="399">
        <f>'7.1. sz. mell'!D35</f>
        <v>29300000</v>
      </c>
      <c r="E32" s="399">
        <f>'7.1. sz. mell'!E35</f>
        <v>29300000</v>
      </c>
      <c r="F32" s="399">
        <f>'7.1. sz. mell'!F35</f>
        <v>29300000</v>
      </c>
      <c r="G32" s="398">
        <f>'7.1. sz. mell'!G35</f>
        <v>0</v>
      </c>
    </row>
    <row r="33" spans="1:9" s="196" customFormat="1" ht="12" customHeight="1" thickBot="1" x14ac:dyDescent="0.25">
      <c r="A33" s="12" t="s">
        <v>490</v>
      </c>
      <c r="B33" s="392" t="s">
        <v>212</v>
      </c>
      <c r="C33" s="400">
        <f>'7.1. sz. mell'!C36</f>
        <v>4470000</v>
      </c>
      <c r="D33" s="400">
        <f>'7.1. sz. mell'!D36</f>
        <v>4470000</v>
      </c>
      <c r="E33" s="400">
        <f>'7.1. sz. mell'!E36</f>
        <v>4470000</v>
      </c>
      <c r="F33" s="400">
        <f>'7.1. sz. mell'!F36</f>
        <v>4470000</v>
      </c>
      <c r="G33" s="398">
        <f>'7.1. sz. mell'!G36+'7.2. sz. mell'!G25</f>
        <v>7206424</v>
      </c>
    </row>
    <row r="34" spans="1:9" s="196" customFormat="1" ht="12" customHeight="1" thickBot="1" x14ac:dyDescent="0.25">
      <c r="A34" s="16" t="s">
        <v>17</v>
      </c>
      <c r="B34" s="322" t="s">
        <v>372</v>
      </c>
      <c r="C34" s="323">
        <f>C35+C36+C37+C38+C39+C40+C41+C42+C43+C44+C45</f>
        <v>122195304</v>
      </c>
      <c r="D34" s="323">
        <f>D35+D36+D37+D38+D39+D40+D41+D42+D43+D44+D45</f>
        <v>122195304</v>
      </c>
      <c r="E34" s="323">
        <f>E35+E36+E37+E38+E39+E40+E41+E42+E43+E44+E45</f>
        <v>122195304</v>
      </c>
      <c r="F34" s="323">
        <f>F35+F36+F37+F38+F39+F40+F41+F42+F43+F44+F45</f>
        <v>124123597</v>
      </c>
      <c r="G34" s="323">
        <f>G35+G36+G37+G38+G39+G40+G41+G42+G43+G44+G45</f>
        <v>102367108</v>
      </c>
      <c r="I34" s="484"/>
    </row>
    <row r="35" spans="1:9" s="196" customFormat="1" ht="12" customHeight="1" x14ac:dyDescent="0.2">
      <c r="A35" s="11" t="s">
        <v>81</v>
      </c>
      <c r="B35" s="387" t="s">
        <v>215</v>
      </c>
      <c r="C35" s="398">
        <f>'7.1. sz. mell'!C38+'7.2. sz. mell'!C9+'7.3. sz. mell'!C9+'7.4. sz. mell '!C9</f>
        <v>0</v>
      </c>
      <c r="D35" s="398">
        <f>'7.1. sz. mell'!D38+'7.2. sz. mell'!D9+'7.3. sz. mell'!D9+'7.4. sz. mell '!D9</f>
        <v>0</v>
      </c>
      <c r="E35" s="398">
        <f>'7.1. sz. mell'!E38+'7.2. sz. mell'!E9+'7.3. sz. mell'!E9+'7.4. sz. mell '!E9</f>
        <v>0</v>
      </c>
      <c r="F35" s="398">
        <f>'7.1. sz. mell'!F38+'7.2. sz. mell'!F9+'7.3. sz. mell'!F9+'7.4. sz. mell '!F9</f>
        <v>0</v>
      </c>
      <c r="G35" s="398">
        <f>'7.1. sz. mell'!G38+'7.2. sz. mell'!G9+'7.3. sz. mell'!G9+'7.4. sz. mell '!G9</f>
        <v>0</v>
      </c>
    </row>
    <row r="36" spans="1:9" s="196" customFormat="1" ht="12" customHeight="1" x14ac:dyDescent="0.2">
      <c r="A36" s="10" t="s">
        <v>82</v>
      </c>
      <c r="B36" s="388" t="s">
        <v>216</v>
      </c>
      <c r="C36" s="399">
        <f>'7.1. sz. mell'!C39+'7.2. sz. mell'!C10+'7.3. sz. mell'!C10+'7.4. sz. mell '!C10</f>
        <v>54443066</v>
      </c>
      <c r="D36" s="399">
        <f>'7.1. sz. mell'!D39+'7.2. sz. mell'!D10+'7.3. sz. mell'!D10+'7.4. sz. mell '!D10</f>
        <v>54443066</v>
      </c>
      <c r="E36" s="399">
        <f>'7.1. sz. mell'!E39+'7.2. sz. mell'!E10+'7.3. sz. mell'!E10+'7.4. sz. mell '!E10</f>
        <v>54443066</v>
      </c>
      <c r="F36" s="399">
        <f>'7.1. sz. mell'!F39+'7.2. sz. mell'!F10+'7.3. sz. mell'!F10+'7.4. sz. mell '!F10</f>
        <v>53200283</v>
      </c>
      <c r="G36" s="399">
        <f>'7.1. sz. mell'!G39+'7.2. sz. mell'!G10+'7.3. sz. mell'!G10+'7.4. sz. mell '!G10</f>
        <v>42988202</v>
      </c>
    </row>
    <row r="37" spans="1:9" s="196" customFormat="1" ht="12" customHeight="1" x14ac:dyDescent="0.2">
      <c r="A37" s="10" t="s">
        <v>83</v>
      </c>
      <c r="B37" s="388" t="s">
        <v>217</v>
      </c>
      <c r="C37" s="399">
        <f>'7.1. sz. mell'!C40+'7.2. sz. mell'!C11+'7.3. sz. mell'!C11+'7.4. sz. mell '!C11</f>
        <v>500000</v>
      </c>
      <c r="D37" s="399">
        <f>'7.1. sz. mell'!D40+'7.2. sz. mell'!D11+'7.3. sz. mell'!D11+'7.4. sz. mell '!D11</f>
        <v>500000</v>
      </c>
      <c r="E37" s="399">
        <f>'7.1. sz. mell'!E40+'7.2. sz. mell'!E11+'7.3. sz. mell'!E11+'7.4. sz. mell '!E11</f>
        <v>500000</v>
      </c>
      <c r="F37" s="399">
        <f>'7.1. sz. mell'!F40+'7.2. sz. mell'!F11+'7.3. sz. mell'!F11+'7.4. sz. mell '!F11</f>
        <v>1175071</v>
      </c>
      <c r="G37" s="399">
        <f>'7.1. sz. mell'!G40+'7.2. sz. mell'!G11+'7.3. sz. mell'!G11+'7.4. sz. mell '!G11</f>
        <v>1876522</v>
      </c>
    </row>
    <row r="38" spans="1:9" s="196" customFormat="1" ht="12" customHeight="1" x14ac:dyDescent="0.2">
      <c r="A38" s="10" t="s">
        <v>132</v>
      </c>
      <c r="B38" s="388" t="s">
        <v>218</v>
      </c>
      <c r="C38" s="399">
        <f>'7.1. sz. mell'!C41+'7.2. sz. mell'!C12+'7.3. sz. mell'!C12+'7.4. sz. mell '!C12</f>
        <v>20150000</v>
      </c>
      <c r="D38" s="399">
        <f>'7.1. sz. mell'!D41+'7.2. sz. mell'!D12+'7.3. sz. mell'!D12+'7.4. sz. mell '!D12</f>
        <v>20150000</v>
      </c>
      <c r="E38" s="399">
        <f>'7.1. sz. mell'!E41+'7.2. sz. mell'!E12+'7.3. sz. mell'!E12+'7.4. sz. mell '!E12</f>
        <v>20150000</v>
      </c>
      <c r="F38" s="399">
        <f>'7.1. sz. mell'!F41+'7.2. sz. mell'!F12+'7.3. sz. mell'!F12+'7.4. sz. mell '!F12</f>
        <v>20908000</v>
      </c>
      <c r="G38" s="399">
        <f>'7.1. sz. mell'!G41+'7.2. sz. mell'!G12+'7.3. sz. mell'!G12+'7.4. sz. mell '!G12</f>
        <v>20123600</v>
      </c>
    </row>
    <row r="39" spans="1:9" s="196" customFormat="1" ht="12" customHeight="1" x14ac:dyDescent="0.2">
      <c r="A39" s="10" t="s">
        <v>133</v>
      </c>
      <c r="B39" s="388" t="s">
        <v>219</v>
      </c>
      <c r="C39" s="399">
        <f>'7.1. sz. mell'!C42+'7.2. sz. mell'!C13+'7.3. sz. mell'!C13+'7.4. sz. mell '!C13</f>
        <v>22970000</v>
      </c>
      <c r="D39" s="399">
        <f>'7.1. sz. mell'!D42+'7.2. sz. mell'!D13+'7.3. sz. mell'!D13+'7.4. sz. mell '!D13</f>
        <v>22970000</v>
      </c>
      <c r="E39" s="399">
        <f>'7.1. sz. mell'!E42+'7.2. sz. mell'!E13+'7.3. sz. mell'!E13+'7.4. sz. mell '!E13</f>
        <v>22970000</v>
      </c>
      <c r="F39" s="399">
        <f>'7.1. sz. mell'!F42+'7.2. sz. mell'!F13+'7.3. sz. mell'!F13+'7.4. sz. mell '!F13</f>
        <v>22970000</v>
      </c>
      <c r="G39" s="399">
        <f>'7.1. sz. mell'!G42+'7.2. sz. mell'!G13+'7.3. sz. mell'!G13+'7.4. sz. mell '!G13</f>
        <v>16947458</v>
      </c>
    </row>
    <row r="40" spans="1:9" s="196" customFormat="1" ht="12" customHeight="1" x14ac:dyDescent="0.2">
      <c r="A40" s="10" t="s">
        <v>134</v>
      </c>
      <c r="B40" s="388" t="s">
        <v>220</v>
      </c>
      <c r="C40" s="399">
        <f>'7.1. sz. mell'!C43+'7.2. sz. mell'!C14+'7.3. sz. mell'!C14+'7.4. sz. mell '!C14</f>
        <v>24131728</v>
      </c>
      <c r="D40" s="399">
        <f>'7.1. sz. mell'!D43+'7.2. sz. mell'!D14+'7.3. sz. mell'!D14+'7.4. sz. mell '!D14</f>
        <v>24131728</v>
      </c>
      <c r="E40" s="399">
        <f>'7.1. sz. mell'!E43+'7.2. sz. mell'!E14+'7.3. sz. mell'!E14+'7.4. sz. mell '!E14</f>
        <v>24131728</v>
      </c>
      <c r="F40" s="399">
        <f>'7.1. sz. mell'!F43+'7.2. sz. mell'!F14+'7.3. sz. mell'!F14+'7.4. sz. mell '!F14</f>
        <v>24131728</v>
      </c>
      <c r="G40" s="399">
        <f>'7.1. sz. mell'!G43+'7.2. sz. mell'!G14+'7.3. sz. mell'!G14+'7.4. sz. mell '!G14</f>
        <v>18693648</v>
      </c>
    </row>
    <row r="41" spans="1:9" s="196" customFormat="1" ht="12" customHeight="1" x14ac:dyDescent="0.2">
      <c r="A41" s="10" t="s">
        <v>135</v>
      </c>
      <c r="B41" s="388" t="s">
        <v>221</v>
      </c>
      <c r="C41" s="399">
        <f>'7.1. sz. mell'!C44+'7.2. sz. mell'!C15+'7.3. sz. mell'!C15+'7.4. sz. mell '!C15</f>
        <v>0</v>
      </c>
      <c r="D41" s="399">
        <f>'7.1. sz. mell'!D44+'7.2. sz. mell'!D15+'7.3. sz. mell'!D15+'7.4. sz. mell '!D15</f>
        <v>0</v>
      </c>
      <c r="E41" s="399">
        <f>'7.1. sz. mell'!E44+'7.2. sz. mell'!E15+'7.3. sz. mell'!E15+'7.4. sz. mell '!E15</f>
        <v>0</v>
      </c>
      <c r="F41" s="399">
        <f>'7.1. sz. mell'!F44+'7.2. sz. mell'!F15+'7.3. sz. mell'!F15+'7.4. sz. mell '!F15</f>
        <v>0</v>
      </c>
      <c r="G41" s="399">
        <f>'7.1. sz. mell'!G44+'7.2. sz. mell'!G15+'7.3. sz. mell'!G15+'7.4. sz. mell '!G15</f>
        <v>0</v>
      </c>
    </row>
    <row r="42" spans="1:9" s="196" customFormat="1" ht="12" customHeight="1" x14ac:dyDescent="0.2">
      <c r="A42" s="10" t="s">
        <v>136</v>
      </c>
      <c r="B42" s="388" t="s">
        <v>495</v>
      </c>
      <c r="C42" s="399">
        <f>'7.1. sz. mell'!C45+'7.2. sz. mell'!C16+'7.3. sz. mell'!C16+'7.4. sz. mell '!C16</f>
        <v>510</v>
      </c>
      <c r="D42" s="399">
        <f>'7.1. sz. mell'!D45+'7.2. sz. mell'!D16+'7.3. sz. mell'!D16+'7.4. sz. mell '!D16</f>
        <v>510</v>
      </c>
      <c r="E42" s="399">
        <f>'7.1. sz. mell'!E45+'7.2. sz. mell'!E16+'7.3. sz. mell'!E16+'7.4. sz. mell '!E16</f>
        <v>510</v>
      </c>
      <c r="F42" s="399">
        <f>'7.1. sz. mell'!F45+'7.2. sz. mell'!F16+'7.3. sz. mell'!F16+'7.4. sz. mell '!F16</f>
        <v>515</v>
      </c>
      <c r="G42" s="399">
        <f>'7.1. sz. mell'!G45+'7.2. sz. mell'!G16+'7.3. sz. mell'!G16+'7.4. sz. mell '!G16</f>
        <v>323</v>
      </c>
    </row>
    <row r="43" spans="1:9" s="196" customFormat="1" ht="12" customHeight="1" x14ac:dyDescent="0.2">
      <c r="A43" s="10" t="s">
        <v>213</v>
      </c>
      <c r="B43" s="388" t="s">
        <v>223</v>
      </c>
      <c r="C43" s="399">
        <f>'7.1. sz. mell'!C46+'7.2. sz. mell'!C17+'7.3. sz. mell'!C17+'7.4. sz. mell '!C17</f>
        <v>0</v>
      </c>
      <c r="D43" s="399">
        <f>'7.1. sz. mell'!D46+'7.2. sz. mell'!D17+'7.3. sz. mell'!D17+'7.4. sz. mell '!D17</f>
        <v>0</v>
      </c>
      <c r="E43" s="399">
        <f>'7.1. sz. mell'!E46+'7.2. sz. mell'!E17+'7.3. sz. mell'!E17+'7.4. sz. mell '!E17</f>
        <v>0</v>
      </c>
      <c r="F43" s="399">
        <f>'7.1. sz. mell'!F46+'7.2. sz. mell'!F17+'7.3. sz. mell'!F17+'7.4. sz. mell '!F17</f>
        <v>0</v>
      </c>
      <c r="G43" s="399">
        <f>'7.1. sz. mell'!G46+'7.2. sz. mell'!G17+'7.3. sz. mell'!G17+'7.4. sz. mell '!G17</f>
        <v>0</v>
      </c>
    </row>
    <row r="44" spans="1:9" s="196" customFormat="1" ht="12" customHeight="1" x14ac:dyDescent="0.2">
      <c r="A44" s="12" t="s">
        <v>214</v>
      </c>
      <c r="B44" s="391" t="s">
        <v>374</v>
      </c>
      <c r="C44" s="399">
        <f>'7.1. sz. mell'!C47+'7.2. sz. mell'!C18+'7.3. sz. mell'!C18+'7.4. sz. mell '!C18</f>
        <v>0</v>
      </c>
      <c r="D44" s="399">
        <f>'7.1. sz. mell'!D47+'7.2. sz. mell'!D18+'7.3. sz. mell'!D18+'7.4. sz. mell '!D18</f>
        <v>0</v>
      </c>
      <c r="E44" s="399">
        <f>'7.1. sz. mell'!E47+'7.2. sz. mell'!E18+'7.3. sz. mell'!E18+'7.4. sz. mell '!E18</f>
        <v>0</v>
      </c>
      <c r="F44" s="399">
        <f>'7.1. sz. mell'!F47+'7.2. sz. mell'!F18+'7.3. sz. mell'!F18+'7.4. sz. mell '!F18</f>
        <v>0</v>
      </c>
      <c r="G44" s="399">
        <f>'7.1. sz. mell'!G47+'7.2. sz. mell'!G18+'7.3. sz. mell'!G18+'7.4. sz. mell '!G18</f>
        <v>0</v>
      </c>
    </row>
    <row r="45" spans="1:9" s="196" customFormat="1" ht="12" customHeight="1" thickBot="1" x14ac:dyDescent="0.25">
      <c r="A45" s="12" t="s">
        <v>373</v>
      </c>
      <c r="B45" s="390" t="s">
        <v>224</v>
      </c>
      <c r="C45" s="400">
        <f>'7.1. sz. mell'!C48+'7.2. sz. mell'!C19+'7.3. sz. mell'!C19+'7.4. sz. mell '!C19</f>
        <v>0</v>
      </c>
      <c r="D45" s="400">
        <f>'7.1. sz. mell'!D48+'7.2. sz. mell'!D19+'7.3. sz. mell'!D19+'7.4. sz. mell '!D19</f>
        <v>0</v>
      </c>
      <c r="E45" s="400">
        <f>'7.1. sz. mell'!E48+'7.2. sz. mell'!E19+'7.3. sz. mell'!E19+'7.4. sz. mell '!E19</f>
        <v>0</v>
      </c>
      <c r="F45" s="400">
        <f>'7.1. sz. mell'!F48+'7.2. sz. mell'!F19+'7.3. sz. mell'!F19+'7.4. sz. mell '!F19</f>
        <v>1738000</v>
      </c>
      <c r="G45" s="400">
        <f>'7.1. sz. mell'!G48+'7.2. sz. mell'!G19+'7.3. sz. mell'!G19+'7.4. sz. mell '!G19</f>
        <v>1737355</v>
      </c>
    </row>
    <row r="46" spans="1:9" s="196" customFormat="1" ht="12" customHeight="1" thickBot="1" x14ac:dyDescent="0.25">
      <c r="A46" s="16" t="s">
        <v>18</v>
      </c>
      <c r="B46" s="322" t="s">
        <v>225</v>
      </c>
      <c r="C46" s="323">
        <f>C47+C48+C49</f>
        <v>600000</v>
      </c>
      <c r="D46" s="323">
        <f>D47+D48+D49</f>
        <v>600000</v>
      </c>
      <c r="E46" s="323">
        <f>E47+E48+E49</f>
        <v>600000</v>
      </c>
      <c r="F46" s="323">
        <f>F47+F48+F49</f>
        <v>2850000</v>
      </c>
      <c r="G46" s="323">
        <f>G47+G48+G49</f>
        <v>2850000</v>
      </c>
    </row>
    <row r="47" spans="1:9" s="196" customFormat="1" ht="12" customHeight="1" x14ac:dyDescent="0.2">
      <c r="A47" s="11" t="s">
        <v>84</v>
      </c>
      <c r="B47" s="387" t="s">
        <v>229</v>
      </c>
      <c r="C47" s="398">
        <f>'7.1. sz. mell'!C50+'7.2. sz. mell'!C32+'7.3. sz. mell'!C31+'7.4. sz. mell '!C31</f>
        <v>0</v>
      </c>
      <c r="D47" s="398">
        <f>'7.1. sz. mell'!D50+'7.2. sz. mell'!D32+'7.3. sz. mell'!D31+'7.4. sz. mell '!D31</f>
        <v>0</v>
      </c>
      <c r="E47" s="398">
        <f>'7.1. sz. mell'!E50+'7.2. sz. mell'!E32+'7.3. sz. mell'!E31+'7.4. sz. mell '!E31</f>
        <v>0</v>
      </c>
      <c r="F47" s="398">
        <f>'7.1. sz. mell'!F50+'7.2. sz. mell'!F32+'7.3. sz. mell'!F31+'7.4. sz. mell '!F31</f>
        <v>0</v>
      </c>
      <c r="G47" s="398">
        <f>'7.1. sz. mell'!G50+'7.2. sz. mell'!G32+'7.3. sz. mell'!G31+'7.4. sz. mell '!G31</f>
        <v>0</v>
      </c>
    </row>
    <row r="48" spans="1:9" s="196" customFormat="1" ht="12" customHeight="1" x14ac:dyDescent="0.2">
      <c r="A48" s="10" t="s">
        <v>85</v>
      </c>
      <c r="B48" s="388" t="s">
        <v>230</v>
      </c>
      <c r="C48" s="399">
        <f>'7.1. sz. mell'!C51+'7.2. sz. mell'!C33+'7.3. sz. mell'!C32+'7.4. sz. mell '!C32</f>
        <v>600000</v>
      </c>
      <c r="D48" s="399">
        <f>'7.1. sz. mell'!D51+'7.2. sz. mell'!D33+'7.3. sz. mell'!D32+'7.4. sz. mell '!D32</f>
        <v>600000</v>
      </c>
      <c r="E48" s="399">
        <f>'7.1. sz. mell'!E51+'7.2. sz. mell'!E33+'7.3. sz. mell'!E32+'7.4. sz. mell '!E32</f>
        <v>600000</v>
      </c>
      <c r="F48" s="399">
        <f>'7.1. sz. mell'!F51+'7.2. sz. mell'!F33+'7.3. sz. mell'!F32+'7.4. sz. mell '!F32</f>
        <v>2850000</v>
      </c>
      <c r="G48" s="399">
        <f>'7.1. sz. mell'!G51+'7.2. sz. mell'!G33+'7.3. sz. mell'!G32+'7.4. sz. mell '!G32</f>
        <v>2850000</v>
      </c>
    </row>
    <row r="49" spans="1:7" s="196" customFormat="1" ht="12" customHeight="1" x14ac:dyDescent="0.2">
      <c r="A49" s="10" t="s">
        <v>226</v>
      </c>
      <c r="B49" s="388" t="s">
        <v>231</v>
      </c>
      <c r="C49" s="399">
        <f>'7.1. sz. mell'!C52+'7.2. sz. mell'!C34+'7.3. sz. mell'!C33+'7.4. sz. mell '!C33</f>
        <v>0</v>
      </c>
      <c r="D49" s="399">
        <f>'7.1. sz. mell'!D52+'7.2. sz. mell'!D34+'7.3. sz. mell'!D33+'7.4. sz. mell '!D33</f>
        <v>0</v>
      </c>
      <c r="E49" s="399">
        <f>'7.1. sz. mell'!E52+'7.2. sz. mell'!E34+'7.3. sz. mell'!E33+'7.4. sz. mell '!E33</f>
        <v>0</v>
      </c>
      <c r="F49" s="399">
        <f>'7.1. sz. mell'!F52+'7.2. sz. mell'!F34+'7.3. sz. mell'!F33+'7.4. sz. mell '!F33</f>
        <v>0</v>
      </c>
      <c r="G49" s="399">
        <f>'7.1. sz. mell'!G52+'7.2. sz. mell'!G34+'7.3. sz. mell'!G33+'7.4. sz. mell '!G33</f>
        <v>0</v>
      </c>
    </row>
    <row r="50" spans="1:7" s="196" customFormat="1" ht="12" customHeight="1" x14ac:dyDescent="0.2">
      <c r="A50" s="10" t="s">
        <v>227</v>
      </c>
      <c r="B50" s="388" t="s">
        <v>232</v>
      </c>
      <c r="C50" s="399">
        <f>'7.1. sz. mell'!C53</f>
        <v>0</v>
      </c>
      <c r="D50" s="399">
        <f>'7.1. sz. mell'!D53</f>
        <v>0</v>
      </c>
      <c r="E50" s="399">
        <f>'7.1. sz. mell'!E53</f>
        <v>0</v>
      </c>
      <c r="F50" s="399">
        <f>'7.1. sz. mell'!F53</f>
        <v>0</v>
      </c>
      <c r="G50" s="399">
        <f>'7.1. sz. mell'!G53</f>
        <v>0</v>
      </c>
    </row>
    <row r="51" spans="1:7" s="196" customFormat="1" ht="12" customHeight="1" thickBot="1" x14ac:dyDescent="0.25">
      <c r="A51" s="12" t="s">
        <v>228</v>
      </c>
      <c r="B51" s="390" t="s">
        <v>233</v>
      </c>
      <c r="C51" s="400">
        <f>'7.1. sz. mell'!C54</f>
        <v>0</v>
      </c>
      <c r="D51" s="400">
        <f>'7.1. sz. mell'!D54</f>
        <v>0</v>
      </c>
      <c r="E51" s="400">
        <f>'7.1. sz. mell'!E54</f>
        <v>0</v>
      </c>
      <c r="F51" s="400">
        <f>'7.1. sz. mell'!F54</f>
        <v>0</v>
      </c>
      <c r="G51" s="400">
        <f>'7.1. sz. mell'!G54</f>
        <v>0</v>
      </c>
    </row>
    <row r="52" spans="1:7" s="196" customFormat="1" ht="12" customHeight="1" thickBot="1" x14ac:dyDescent="0.25">
      <c r="A52" s="16" t="s">
        <v>137</v>
      </c>
      <c r="B52" s="322" t="s">
        <v>234</v>
      </c>
      <c r="C52" s="323">
        <f>C53+C54+C55+C56</f>
        <v>35000000</v>
      </c>
      <c r="D52" s="323">
        <f>D53+D54+D55+D56</f>
        <v>35000000</v>
      </c>
      <c r="E52" s="323">
        <f>E53+E54+E55+E56</f>
        <v>35000000</v>
      </c>
      <c r="F52" s="323">
        <f>F53+F54+F55+F56</f>
        <v>35000000</v>
      </c>
      <c r="G52" s="323">
        <f>G53+G54+G55+G56</f>
        <v>0</v>
      </c>
    </row>
    <row r="53" spans="1:7" s="196" customFormat="1" ht="12" customHeight="1" x14ac:dyDescent="0.2">
      <c r="A53" s="11" t="s">
        <v>86</v>
      </c>
      <c r="B53" s="387" t="s">
        <v>235</v>
      </c>
      <c r="C53" s="398">
        <f>'7.1. sz. mell'!C56</f>
        <v>0</v>
      </c>
      <c r="D53" s="398">
        <f>'7.1. sz. mell'!D56</f>
        <v>0</v>
      </c>
      <c r="E53" s="398">
        <f>'7.1. sz. mell'!E56</f>
        <v>0</v>
      </c>
      <c r="F53" s="398">
        <f>'7.1. sz. mell'!F56</f>
        <v>0</v>
      </c>
      <c r="G53" s="398">
        <f>'7.1. sz. mell'!G56</f>
        <v>0</v>
      </c>
    </row>
    <row r="54" spans="1:7" s="196" customFormat="1" ht="12" customHeight="1" x14ac:dyDescent="0.2">
      <c r="A54" s="10" t="s">
        <v>87</v>
      </c>
      <c r="B54" s="388" t="s">
        <v>366</v>
      </c>
      <c r="C54" s="399">
        <f>'7.1. sz. mell'!C57</f>
        <v>35000000</v>
      </c>
      <c r="D54" s="399">
        <f>'7.1. sz. mell'!D57</f>
        <v>35000000</v>
      </c>
      <c r="E54" s="399">
        <f>'7.1. sz. mell'!E57</f>
        <v>35000000</v>
      </c>
      <c r="F54" s="399">
        <f>'7.1. sz. mell'!F57</f>
        <v>35000000</v>
      </c>
      <c r="G54" s="399">
        <f>'7.1. sz. mell'!G57</f>
        <v>0</v>
      </c>
    </row>
    <row r="55" spans="1:7" s="196" customFormat="1" ht="12" customHeight="1" x14ac:dyDescent="0.2">
      <c r="A55" s="10" t="s">
        <v>238</v>
      </c>
      <c r="B55" s="388" t="s">
        <v>236</v>
      </c>
      <c r="C55" s="399">
        <f>'7.1. sz. mell'!C58</f>
        <v>0</v>
      </c>
      <c r="D55" s="399">
        <f>'7.1. sz. mell'!D58</f>
        <v>0</v>
      </c>
      <c r="E55" s="399">
        <f>'7.1. sz. mell'!E58</f>
        <v>0</v>
      </c>
      <c r="F55" s="399">
        <f>'7.1. sz. mell'!F58</f>
        <v>0</v>
      </c>
      <c r="G55" s="399">
        <f>'7.1. sz. mell'!G58</f>
        <v>0</v>
      </c>
    </row>
    <row r="56" spans="1:7" s="196" customFormat="1" ht="12" customHeight="1" thickBot="1" x14ac:dyDescent="0.25">
      <c r="A56" s="12" t="s">
        <v>239</v>
      </c>
      <c r="B56" s="390" t="s">
        <v>237</v>
      </c>
      <c r="C56" s="400">
        <f>'7.1. sz. mell'!C59</f>
        <v>0</v>
      </c>
      <c r="D56" s="400">
        <f>'7.1. sz. mell'!D59</f>
        <v>0</v>
      </c>
      <c r="E56" s="400">
        <f>'7.1. sz. mell'!E59</f>
        <v>0</v>
      </c>
      <c r="F56" s="400">
        <f>'7.1. sz. mell'!F59</f>
        <v>0</v>
      </c>
      <c r="G56" s="400">
        <f>'7.1. sz. mell'!G59</f>
        <v>0</v>
      </c>
    </row>
    <row r="57" spans="1:7" s="196" customFormat="1" ht="12" customHeight="1" thickBot="1" x14ac:dyDescent="0.25">
      <c r="A57" s="16" t="s">
        <v>20</v>
      </c>
      <c r="B57" s="324" t="s">
        <v>240</v>
      </c>
      <c r="C57" s="323">
        <f>C58+C59+C60+C61</f>
        <v>65357115</v>
      </c>
      <c r="D57" s="323">
        <f>D58+D59+D60+D61</f>
        <v>65357115</v>
      </c>
      <c r="E57" s="323">
        <f>E58+E59+E60+E61</f>
        <v>65357115</v>
      </c>
      <c r="F57" s="323">
        <f>F58+F59+F60+F61</f>
        <v>201369115</v>
      </c>
      <c r="G57" s="323">
        <f>G58+G59+G60+G61</f>
        <v>188623900</v>
      </c>
    </row>
    <row r="58" spans="1:7" s="196" customFormat="1" ht="12" customHeight="1" x14ac:dyDescent="0.2">
      <c r="A58" s="11" t="s">
        <v>138</v>
      </c>
      <c r="B58" s="387" t="s">
        <v>242</v>
      </c>
      <c r="C58" s="398">
        <f>'7.1. sz. mell'!C61</f>
        <v>0</v>
      </c>
      <c r="D58" s="398">
        <f>'7.1. sz. mell'!D61</f>
        <v>0</v>
      </c>
      <c r="E58" s="398">
        <f>'7.1. sz. mell'!E61</f>
        <v>0</v>
      </c>
      <c r="F58" s="398">
        <f>'7.1. sz. mell'!F61</f>
        <v>0</v>
      </c>
      <c r="G58" s="398">
        <f>'7.1. sz. mell'!G61</f>
        <v>0</v>
      </c>
    </row>
    <row r="59" spans="1:7" s="196" customFormat="1" ht="12" customHeight="1" x14ac:dyDescent="0.2">
      <c r="A59" s="10" t="s">
        <v>139</v>
      </c>
      <c r="B59" s="388" t="s">
        <v>367</v>
      </c>
      <c r="C59" s="399">
        <f>'7.1. sz. mell'!C62</f>
        <v>0</v>
      </c>
      <c r="D59" s="399">
        <f>'7.1. sz. mell'!D62</f>
        <v>0</v>
      </c>
      <c r="E59" s="399">
        <f>'7.1. sz. mell'!E62</f>
        <v>0</v>
      </c>
      <c r="F59" s="399">
        <f>'7.1. sz. mell'!F62</f>
        <v>0</v>
      </c>
      <c r="G59" s="399">
        <f>'7.1. sz. mell'!G62</f>
        <v>0</v>
      </c>
    </row>
    <row r="60" spans="1:7" s="196" customFormat="1" ht="12" customHeight="1" x14ac:dyDescent="0.2">
      <c r="A60" s="10" t="s">
        <v>168</v>
      </c>
      <c r="B60" s="388" t="s">
        <v>243</v>
      </c>
      <c r="C60" s="399">
        <f>'7.1. sz. mell'!C63</f>
        <v>65357115</v>
      </c>
      <c r="D60" s="399">
        <f>'7.1. sz. mell'!D63</f>
        <v>65357115</v>
      </c>
      <c r="E60" s="399">
        <f>'7.1. sz. mell'!E63</f>
        <v>65357115</v>
      </c>
      <c r="F60" s="399">
        <f>'7.1. sz. mell'!F63</f>
        <v>201369115</v>
      </c>
      <c r="G60" s="399">
        <f>'7.1. sz. mell'!G63</f>
        <v>188623900</v>
      </c>
    </row>
    <row r="61" spans="1:7" s="196" customFormat="1" ht="12" customHeight="1" thickBot="1" x14ac:dyDescent="0.25">
      <c r="A61" s="12" t="s">
        <v>241</v>
      </c>
      <c r="B61" s="390" t="s">
        <v>244</v>
      </c>
      <c r="C61" s="400">
        <f>'7.1. sz. mell'!C64</f>
        <v>0</v>
      </c>
      <c r="D61" s="400">
        <f>'7.1. sz. mell'!D64</f>
        <v>0</v>
      </c>
      <c r="E61" s="400">
        <f>'7.1. sz. mell'!E64</f>
        <v>0</v>
      </c>
      <c r="F61" s="400">
        <f>'7.1. sz. mell'!F64</f>
        <v>0</v>
      </c>
      <c r="G61" s="400">
        <f>'7.1. sz. mell'!G64</f>
        <v>0</v>
      </c>
    </row>
    <row r="62" spans="1:7" s="196" customFormat="1" ht="12" customHeight="1" thickBot="1" x14ac:dyDescent="0.25">
      <c r="A62" s="241" t="s">
        <v>414</v>
      </c>
      <c r="B62" s="322" t="s">
        <v>245</v>
      </c>
      <c r="C62" s="323">
        <f>C5+C12+C19+C26+C34+C46+C52+C57</f>
        <v>1463672270</v>
      </c>
      <c r="D62" s="323">
        <f>D5+D12+D19+D26+D34+D46+D52+D57</f>
        <v>1465267572</v>
      </c>
      <c r="E62" s="323">
        <f>E5+E12+E19+E26+E34+E46+E52+E57</f>
        <v>1475370393</v>
      </c>
      <c r="F62" s="323">
        <f>F5+F12+F19+F26+F34+F46+F52+F57</f>
        <v>1622179763</v>
      </c>
      <c r="G62" s="323">
        <f>G5+G12+G19+G26+G34+G46+G52+G57</f>
        <v>1263334902</v>
      </c>
    </row>
    <row r="63" spans="1:7" s="196" customFormat="1" ht="12" customHeight="1" thickBot="1" x14ac:dyDescent="0.25">
      <c r="A63" s="230" t="s">
        <v>246</v>
      </c>
      <c r="B63" s="324" t="s">
        <v>247</v>
      </c>
      <c r="C63" s="323">
        <f>C64+C65+C66</f>
        <v>0</v>
      </c>
      <c r="D63" s="323">
        <f>D64+D65+D66</f>
        <v>0</v>
      </c>
      <c r="E63" s="323">
        <f>E64+E65+E66</f>
        <v>0</v>
      </c>
      <c r="F63" s="323">
        <f>F64+F65+F66</f>
        <v>0</v>
      </c>
      <c r="G63" s="323">
        <f>G64+G65+G66</f>
        <v>0</v>
      </c>
    </row>
    <row r="64" spans="1:7" s="196" customFormat="1" ht="12" customHeight="1" x14ac:dyDescent="0.2">
      <c r="A64" s="11" t="s">
        <v>278</v>
      </c>
      <c r="B64" s="387" t="s">
        <v>248</v>
      </c>
      <c r="C64" s="398">
        <f>'7.1. sz. mell'!C67</f>
        <v>0</v>
      </c>
      <c r="D64" s="398">
        <f>'7.1. sz. mell'!D67</f>
        <v>0</v>
      </c>
      <c r="E64" s="398">
        <f>'7.1. sz. mell'!E67</f>
        <v>0</v>
      </c>
      <c r="F64" s="398">
        <f>'7.1. sz. mell'!F67</f>
        <v>0</v>
      </c>
      <c r="G64" s="398">
        <f>'7.1. sz. mell'!G67</f>
        <v>0</v>
      </c>
    </row>
    <row r="65" spans="1:7" s="196" customFormat="1" ht="12" customHeight="1" x14ac:dyDescent="0.2">
      <c r="A65" s="10" t="s">
        <v>287</v>
      </c>
      <c r="B65" s="388" t="s">
        <v>249</v>
      </c>
      <c r="C65" s="399">
        <f>'7.1. sz. mell'!C68</f>
        <v>0</v>
      </c>
      <c r="D65" s="399">
        <f>'7.1. sz. mell'!D68</f>
        <v>0</v>
      </c>
      <c r="E65" s="399">
        <f>'7.1. sz. mell'!E68</f>
        <v>0</v>
      </c>
      <c r="F65" s="399">
        <f>'7.1. sz. mell'!F68</f>
        <v>0</v>
      </c>
      <c r="G65" s="399">
        <f>'7.1. sz. mell'!G68</f>
        <v>0</v>
      </c>
    </row>
    <row r="66" spans="1:7" s="196" customFormat="1" ht="12" customHeight="1" thickBot="1" x14ac:dyDescent="0.25">
      <c r="A66" s="12" t="s">
        <v>288</v>
      </c>
      <c r="B66" s="393" t="s">
        <v>399</v>
      </c>
      <c r="C66" s="400">
        <f>'7.1. sz. mell'!C69</f>
        <v>0</v>
      </c>
      <c r="D66" s="400">
        <f>'7.1. sz. mell'!D69</f>
        <v>0</v>
      </c>
      <c r="E66" s="400">
        <f>'7.1. sz. mell'!E69</f>
        <v>0</v>
      </c>
      <c r="F66" s="400">
        <f>'7.1. sz. mell'!F69</f>
        <v>0</v>
      </c>
      <c r="G66" s="400">
        <f>'7.1. sz. mell'!G69</f>
        <v>0</v>
      </c>
    </row>
    <row r="67" spans="1:7" s="196" customFormat="1" ht="12" customHeight="1" thickBot="1" x14ac:dyDescent="0.25">
      <c r="A67" s="230" t="s">
        <v>251</v>
      </c>
      <c r="B67" s="324" t="s">
        <v>252</v>
      </c>
      <c r="C67" s="323">
        <f>C68+C69+C70+C71</f>
        <v>0</v>
      </c>
      <c r="D67" s="323">
        <f>D68+D69+D70+D71</f>
        <v>0</v>
      </c>
      <c r="E67" s="323">
        <f>E68+E69+E70+E71</f>
        <v>0</v>
      </c>
      <c r="F67" s="323">
        <f>F68+F69+F70+F71</f>
        <v>0</v>
      </c>
      <c r="G67" s="323">
        <f>G68+G69+G70+G71</f>
        <v>0</v>
      </c>
    </row>
    <row r="68" spans="1:7" s="196" customFormat="1" ht="12" customHeight="1" x14ac:dyDescent="0.2">
      <c r="A68" s="11" t="s">
        <v>115</v>
      </c>
      <c r="B68" s="387" t="s">
        <v>253</v>
      </c>
      <c r="C68" s="398">
        <f>'7.1. sz. mell'!C71</f>
        <v>0</v>
      </c>
      <c r="D68" s="398">
        <f>'7.1. sz. mell'!D71</f>
        <v>0</v>
      </c>
      <c r="E68" s="398">
        <f>'7.1. sz. mell'!E71</f>
        <v>0</v>
      </c>
      <c r="F68" s="398">
        <f>'7.1. sz. mell'!F71</f>
        <v>0</v>
      </c>
      <c r="G68" s="398">
        <f>'7.1. sz. mell'!G71</f>
        <v>0</v>
      </c>
    </row>
    <row r="69" spans="1:7" s="196" customFormat="1" ht="12" customHeight="1" x14ac:dyDescent="0.2">
      <c r="A69" s="10" t="s">
        <v>116</v>
      </c>
      <c r="B69" s="388" t="s">
        <v>254</v>
      </c>
      <c r="C69" s="399">
        <f>'7.1. sz. mell'!C72</f>
        <v>0</v>
      </c>
      <c r="D69" s="399">
        <f>'7.1. sz. mell'!D72</f>
        <v>0</v>
      </c>
      <c r="E69" s="399">
        <f>'7.1. sz. mell'!E72</f>
        <v>0</v>
      </c>
      <c r="F69" s="399">
        <f>'7.1. sz. mell'!F72</f>
        <v>0</v>
      </c>
      <c r="G69" s="399">
        <f>'7.1. sz. mell'!G72</f>
        <v>0</v>
      </c>
    </row>
    <row r="70" spans="1:7" s="196" customFormat="1" ht="12" customHeight="1" x14ac:dyDescent="0.2">
      <c r="A70" s="10" t="s">
        <v>279</v>
      </c>
      <c r="B70" s="388" t="s">
        <v>255</v>
      </c>
      <c r="C70" s="399">
        <f>'7.1. sz. mell'!C73</f>
        <v>0</v>
      </c>
      <c r="D70" s="399">
        <f>'7.1. sz. mell'!D73</f>
        <v>0</v>
      </c>
      <c r="E70" s="399">
        <f>'7.1. sz. mell'!E73</f>
        <v>0</v>
      </c>
      <c r="F70" s="399">
        <f>'7.1. sz. mell'!F73</f>
        <v>0</v>
      </c>
      <c r="G70" s="399">
        <f>'7.1. sz. mell'!G73</f>
        <v>0</v>
      </c>
    </row>
    <row r="71" spans="1:7" s="196" customFormat="1" ht="12" customHeight="1" thickBot="1" x14ac:dyDescent="0.25">
      <c r="A71" s="12" t="s">
        <v>280</v>
      </c>
      <c r="B71" s="390" t="s">
        <v>256</v>
      </c>
      <c r="C71" s="400">
        <f>'7.1. sz. mell'!C74</f>
        <v>0</v>
      </c>
      <c r="D71" s="400">
        <f>'7.1. sz. mell'!D74</f>
        <v>0</v>
      </c>
      <c r="E71" s="400">
        <f>'7.1. sz. mell'!E74</f>
        <v>0</v>
      </c>
      <c r="F71" s="400">
        <f>'7.1. sz. mell'!F74</f>
        <v>0</v>
      </c>
      <c r="G71" s="400">
        <f>'7.1. sz. mell'!G74</f>
        <v>0</v>
      </c>
    </row>
    <row r="72" spans="1:7" s="196" customFormat="1" ht="12" customHeight="1" thickBot="1" x14ac:dyDescent="0.25">
      <c r="A72" s="230" t="s">
        <v>257</v>
      </c>
      <c r="B72" s="324" t="s">
        <v>258</v>
      </c>
      <c r="C72" s="323">
        <f>C73+C74</f>
        <v>578773302</v>
      </c>
      <c r="D72" s="323">
        <f>D73+D74</f>
        <v>578773302</v>
      </c>
      <c r="E72" s="323">
        <f>E73+E74</f>
        <v>578773302</v>
      </c>
      <c r="F72" s="323">
        <f>F73+F74</f>
        <v>578890435</v>
      </c>
      <c r="G72" s="323">
        <f>G73+G74</f>
        <v>546862464</v>
      </c>
    </row>
    <row r="73" spans="1:7" s="196" customFormat="1" ht="12" customHeight="1" x14ac:dyDescent="0.2">
      <c r="A73" s="11" t="s">
        <v>281</v>
      </c>
      <c r="B73" s="387" t="s">
        <v>259</v>
      </c>
      <c r="C73" s="398">
        <f>'7.1. sz. mell'!C76+'7.2. sz. mell'!C39+'7.3. sz. mell'!C38+'7.4. sz. mell '!C38</f>
        <v>578773302</v>
      </c>
      <c r="D73" s="398">
        <f>'7.1. sz. mell'!D76+'7.2. sz. mell'!D39+'7.3. sz. mell'!D38+'7.4. sz. mell '!D38</f>
        <v>578773302</v>
      </c>
      <c r="E73" s="398">
        <f>'7.1. sz. mell'!E76+'7.2. sz. mell'!E39+'7.3. sz. mell'!E38+'7.4. sz. mell '!E38</f>
        <v>578773302</v>
      </c>
      <c r="F73" s="398">
        <f>'7.1. sz. mell'!F76+'7.2. sz. mell'!F39+'7.3. sz. mell'!F38+'7.4. sz. mell '!F38</f>
        <v>578890435</v>
      </c>
      <c r="G73" s="398">
        <f>'7.1. sz. mell'!G76+'7.2. sz. mell'!G39+'7.3. sz. mell'!G38+'7.4. sz. mell '!G38</f>
        <v>546862464</v>
      </c>
    </row>
    <row r="74" spans="1:7" s="196" customFormat="1" ht="12" customHeight="1" thickBot="1" x14ac:dyDescent="0.25">
      <c r="A74" s="12" t="s">
        <v>282</v>
      </c>
      <c r="B74" s="390" t="s">
        <v>260</v>
      </c>
      <c r="C74" s="400">
        <f>'7.1. sz. mell'!C77</f>
        <v>0</v>
      </c>
      <c r="D74" s="400">
        <f>'7.1. sz. mell'!D77</f>
        <v>0</v>
      </c>
      <c r="E74" s="400">
        <f>'7.1. sz. mell'!E77</f>
        <v>0</v>
      </c>
      <c r="F74" s="400">
        <f>'7.1. sz. mell'!F77</f>
        <v>0</v>
      </c>
      <c r="G74" s="400">
        <f>'7.1. sz. mell'!G77</f>
        <v>0</v>
      </c>
    </row>
    <row r="75" spans="1:7" s="196" customFormat="1" ht="12" customHeight="1" thickBot="1" x14ac:dyDescent="0.25">
      <c r="A75" s="230" t="s">
        <v>261</v>
      </c>
      <c r="B75" s="324" t="s">
        <v>262</v>
      </c>
      <c r="C75" s="323">
        <f>C76+C77+C78</f>
        <v>0</v>
      </c>
      <c r="D75" s="323">
        <f>D76+D77+D78</f>
        <v>0</v>
      </c>
      <c r="E75" s="323">
        <f>E76+E77+E78</f>
        <v>0</v>
      </c>
      <c r="F75" s="323">
        <f>F76+F77+F78</f>
        <v>157252862</v>
      </c>
      <c r="G75" s="323">
        <f>G76+G77+G78</f>
        <v>157252862</v>
      </c>
    </row>
    <row r="76" spans="1:7" s="196" customFormat="1" ht="12" customHeight="1" x14ac:dyDescent="0.2">
      <c r="A76" s="11" t="s">
        <v>283</v>
      </c>
      <c r="B76" s="387" t="s">
        <v>263</v>
      </c>
      <c r="C76" s="398">
        <f>'7.1. sz. mell'!C79</f>
        <v>0</v>
      </c>
      <c r="D76" s="398">
        <f>'7.1. sz. mell'!D79</f>
        <v>0</v>
      </c>
      <c r="E76" s="398">
        <f>'7.1. sz. mell'!E79</f>
        <v>0</v>
      </c>
      <c r="F76" s="398">
        <f>'7.1. sz. mell'!F79</f>
        <v>157252862</v>
      </c>
      <c r="G76" s="398">
        <f>'7.1. sz. mell'!G79</f>
        <v>157252862</v>
      </c>
    </row>
    <row r="77" spans="1:7" s="196" customFormat="1" ht="12" customHeight="1" x14ac:dyDescent="0.2">
      <c r="A77" s="10" t="s">
        <v>284</v>
      </c>
      <c r="B77" s="388" t="s">
        <v>264</v>
      </c>
      <c r="C77" s="399">
        <f>'7.1. sz. mell'!C80</f>
        <v>0</v>
      </c>
      <c r="D77" s="399">
        <f>'7.1. sz. mell'!D80</f>
        <v>0</v>
      </c>
      <c r="E77" s="399">
        <f>'7.1. sz. mell'!E80</f>
        <v>0</v>
      </c>
      <c r="F77" s="399">
        <f>'7.1. sz. mell'!F80</f>
        <v>0</v>
      </c>
      <c r="G77" s="399">
        <f>'7.1. sz. mell'!G80</f>
        <v>0</v>
      </c>
    </row>
    <row r="78" spans="1:7" s="196" customFormat="1" ht="12" customHeight="1" thickBot="1" x14ac:dyDescent="0.25">
      <c r="A78" s="12" t="s">
        <v>285</v>
      </c>
      <c r="B78" s="390" t="s">
        <v>265</v>
      </c>
      <c r="C78" s="400">
        <f>'7.1. sz. mell'!C81</f>
        <v>0</v>
      </c>
      <c r="D78" s="400">
        <f>'7.1. sz. mell'!D81</f>
        <v>0</v>
      </c>
      <c r="E78" s="400">
        <f>'7.1. sz. mell'!E81</f>
        <v>0</v>
      </c>
      <c r="F78" s="400">
        <f>'7.1. sz. mell'!F81</f>
        <v>0</v>
      </c>
      <c r="G78" s="400">
        <f>'7.1. sz. mell'!G81</f>
        <v>0</v>
      </c>
    </row>
    <row r="79" spans="1:7" s="196" customFormat="1" ht="12" customHeight="1" thickBot="1" x14ac:dyDescent="0.25">
      <c r="A79" s="230" t="s">
        <v>266</v>
      </c>
      <c r="B79" s="324" t="s">
        <v>286</v>
      </c>
      <c r="C79" s="323">
        <f>C80+C81+C82+C83</f>
        <v>0</v>
      </c>
      <c r="D79" s="323">
        <f>D80+D81+D82+D83</f>
        <v>0</v>
      </c>
      <c r="E79" s="323">
        <f>E80+E81+E82+E83</f>
        <v>0</v>
      </c>
      <c r="F79" s="323">
        <f>F80+F81+F82+F83</f>
        <v>0</v>
      </c>
      <c r="G79" s="323">
        <f>G80+G81+G82+G83</f>
        <v>0</v>
      </c>
    </row>
    <row r="80" spans="1:7" s="196" customFormat="1" ht="12" customHeight="1" x14ac:dyDescent="0.2">
      <c r="A80" s="200" t="s">
        <v>267</v>
      </c>
      <c r="B80" s="387" t="s">
        <v>268</v>
      </c>
      <c r="C80" s="398">
        <f>'7.1. sz. mell'!C83</f>
        <v>0</v>
      </c>
      <c r="D80" s="398">
        <f>'7.1. sz. mell'!D83</f>
        <v>0</v>
      </c>
      <c r="E80" s="398">
        <f>'7.1. sz. mell'!E83</f>
        <v>0</v>
      </c>
      <c r="F80" s="398">
        <f>'7.1. sz. mell'!F83</f>
        <v>0</v>
      </c>
      <c r="G80" s="398">
        <f>'7.1. sz. mell'!G83</f>
        <v>0</v>
      </c>
    </row>
    <row r="81" spans="1:8" s="196" customFormat="1" ht="12" customHeight="1" x14ac:dyDescent="0.2">
      <c r="A81" s="201" t="s">
        <v>269</v>
      </c>
      <c r="B81" s="388" t="s">
        <v>270</v>
      </c>
      <c r="C81" s="399">
        <f>'7.1. sz. mell'!C84</f>
        <v>0</v>
      </c>
      <c r="D81" s="399">
        <f>'7.1. sz. mell'!D84</f>
        <v>0</v>
      </c>
      <c r="E81" s="399">
        <f>'7.1. sz. mell'!E84</f>
        <v>0</v>
      </c>
      <c r="F81" s="399">
        <f>'7.1. sz. mell'!F84</f>
        <v>0</v>
      </c>
      <c r="G81" s="399">
        <f>'7.1. sz. mell'!G84</f>
        <v>0</v>
      </c>
    </row>
    <row r="82" spans="1:8" s="196" customFormat="1" ht="12" customHeight="1" x14ac:dyDescent="0.2">
      <c r="A82" s="201" t="s">
        <v>271</v>
      </c>
      <c r="B82" s="388" t="s">
        <v>272</v>
      </c>
      <c r="C82" s="399">
        <f>'7.1. sz. mell'!C85</f>
        <v>0</v>
      </c>
      <c r="D82" s="399">
        <f>'7.1. sz. mell'!D85</f>
        <v>0</v>
      </c>
      <c r="E82" s="399">
        <f>'7.1. sz. mell'!E85</f>
        <v>0</v>
      </c>
      <c r="F82" s="399">
        <f>'7.1. sz. mell'!F85</f>
        <v>0</v>
      </c>
      <c r="G82" s="399">
        <f>'7.1. sz. mell'!G85</f>
        <v>0</v>
      </c>
    </row>
    <row r="83" spans="1:8" s="196" customFormat="1" ht="12" customHeight="1" thickBot="1" x14ac:dyDescent="0.25">
      <c r="A83" s="202" t="s">
        <v>273</v>
      </c>
      <c r="B83" s="390" t="s">
        <v>274</v>
      </c>
      <c r="C83" s="400">
        <f>'7.1. sz. mell'!C86</f>
        <v>0</v>
      </c>
      <c r="D83" s="400">
        <f>'7.1. sz. mell'!D86</f>
        <v>0</v>
      </c>
      <c r="E83" s="400">
        <f>'7.1. sz. mell'!E86</f>
        <v>0</v>
      </c>
      <c r="F83" s="400">
        <f>'7.1. sz. mell'!F86</f>
        <v>0</v>
      </c>
      <c r="G83" s="400">
        <f>'7.1. sz. mell'!G86</f>
        <v>0</v>
      </c>
    </row>
    <row r="84" spans="1:8" s="196" customFormat="1" ht="12" customHeight="1" thickBot="1" x14ac:dyDescent="0.25">
      <c r="A84" s="230" t="s">
        <v>275</v>
      </c>
      <c r="B84" s="324" t="s">
        <v>413</v>
      </c>
      <c r="C84" s="323">
        <f>'1.2.sz.mell.'!C84+'1.3.sz.mell.'!C84+'1.4.sz.mell.'!C84</f>
        <v>0</v>
      </c>
      <c r="D84" s="323">
        <f>'1.2.sz.mell.'!D84+'1.3.sz.mell.'!D84+'1.4.sz.mell.'!D84</f>
        <v>0</v>
      </c>
      <c r="E84" s="323">
        <f>'1.2.sz.mell.'!E84+'1.3.sz.mell.'!E84+'1.4.sz.mell.'!E84</f>
        <v>0</v>
      </c>
      <c r="F84" s="323">
        <f>'1.2.sz.mell.'!F84+'1.3.sz.mell.'!F84+'1.4.sz.mell.'!F84</f>
        <v>0</v>
      </c>
      <c r="G84" s="323">
        <f>'1.2.sz.mell.'!G84+'1.3.sz.mell.'!G84+'1.4.sz.mell.'!G84</f>
        <v>0</v>
      </c>
    </row>
    <row r="85" spans="1:8" s="196" customFormat="1" ht="13.5" customHeight="1" thickBot="1" x14ac:dyDescent="0.25">
      <c r="A85" s="230" t="s">
        <v>277</v>
      </c>
      <c r="B85" s="324" t="s">
        <v>276</v>
      </c>
      <c r="C85" s="323">
        <f>'1.2.sz.mell.'!C85+'1.3.sz.mell.'!C85+'1.4.sz.mell.'!C85</f>
        <v>0</v>
      </c>
      <c r="D85" s="323">
        <f>'1.2.sz.mell.'!D85+'1.3.sz.mell.'!D85+'1.4.sz.mell.'!D85</f>
        <v>0</v>
      </c>
      <c r="E85" s="323">
        <f>'1.2.sz.mell.'!E85+'1.3.sz.mell.'!E85+'1.4.sz.mell.'!E85</f>
        <v>0</v>
      </c>
      <c r="F85" s="323">
        <f>'1.2.sz.mell.'!F85+'1.3.sz.mell.'!F85+'1.4.sz.mell.'!F85</f>
        <v>0</v>
      </c>
      <c r="G85" s="323">
        <f>'1.2.sz.mell.'!G85+'1.3.sz.mell.'!G85+'1.4.sz.mell.'!G85</f>
        <v>0</v>
      </c>
    </row>
    <row r="86" spans="1:8" s="196" customFormat="1" ht="15.75" customHeight="1" thickBot="1" x14ac:dyDescent="0.25">
      <c r="A86" s="230" t="s">
        <v>289</v>
      </c>
      <c r="B86" s="394" t="s">
        <v>416</v>
      </c>
      <c r="C86" s="323">
        <f>C63+C67+C72+C75+C79+C84</f>
        <v>578773302</v>
      </c>
      <c r="D86" s="323">
        <f>D63+D67+D72+D75+D79+D84</f>
        <v>578773302</v>
      </c>
      <c r="E86" s="323">
        <f>E63+E67+E72+E75+E79+E84</f>
        <v>578773302</v>
      </c>
      <c r="F86" s="323">
        <f>F63+F67+F72+F75+F79+F84</f>
        <v>736143297</v>
      </c>
      <c r="G86" s="323">
        <f>G63+G67+G72+G75+G79+G84</f>
        <v>704115326</v>
      </c>
    </row>
    <row r="87" spans="1:8" s="196" customFormat="1" ht="16.5" customHeight="1" thickBot="1" x14ac:dyDescent="0.25">
      <c r="A87" s="231" t="s">
        <v>415</v>
      </c>
      <c r="B87" s="395" t="s">
        <v>417</v>
      </c>
      <c r="C87" s="323">
        <f>C62+C86</f>
        <v>2042445572</v>
      </c>
      <c r="D87" s="323">
        <f>D62+D86</f>
        <v>2044040874</v>
      </c>
      <c r="E87" s="323">
        <f>E62+E86</f>
        <v>2054143695</v>
      </c>
      <c r="F87" s="323">
        <f>F62+F86</f>
        <v>2358323060</v>
      </c>
      <c r="G87" s="323">
        <f>G62+G86</f>
        <v>1967450228</v>
      </c>
      <c r="H87" s="484"/>
    </row>
    <row r="88" spans="1:8" s="196" customFormat="1" ht="8.25" customHeight="1" x14ac:dyDescent="0.2">
      <c r="A88" s="5"/>
      <c r="B88" s="6"/>
      <c r="C88" s="144"/>
      <c r="D88" s="144"/>
      <c r="E88" s="144"/>
      <c r="F88" s="144"/>
      <c r="G88" s="144"/>
    </row>
    <row r="89" spans="1:8" ht="16.5" customHeight="1" x14ac:dyDescent="0.25">
      <c r="A89" s="677" t="s">
        <v>41</v>
      </c>
      <c r="B89" s="677"/>
      <c r="C89" s="677"/>
      <c r="D89" s="677"/>
      <c r="E89" s="194"/>
      <c r="F89" s="194"/>
      <c r="G89" s="194"/>
    </row>
    <row r="90" spans="1:8" s="204" customFormat="1" ht="16.5" customHeight="1" thickBot="1" x14ac:dyDescent="0.3">
      <c r="A90" s="676" t="s">
        <v>119</v>
      </c>
      <c r="B90" s="676"/>
      <c r="C90" s="77"/>
      <c r="D90" s="77"/>
      <c r="E90" s="77"/>
      <c r="F90" s="77"/>
      <c r="G90" s="77" t="str">
        <f>G2</f>
        <v>Forintban!</v>
      </c>
    </row>
    <row r="91" spans="1:8" ht="38.1" customHeight="1" thickBot="1" x14ac:dyDescent="0.3">
      <c r="A91" s="19" t="s">
        <v>61</v>
      </c>
      <c r="B91" s="385" t="s">
        <v>42</v>
      </c>
      <c r="C91" s="396" t="str">
        <f>+C3</f>
        <v>2020. évi előirányzat</v>
      </c>
      <c r="D91" s="396" t="str">
        <f>+D3</f>
        <v>2020. I. módosítás</v>
      </c>
      <c r="E91" s="396" t="str">
        <f>+E3</f>
        <v>2020. II. módosítás</v>
      </c>
      <c r="F91" s="396" t="str">
        <f>+F3</f>
        <v>2020. III. módosítás</v>
      </c>
      <c r="G91" s="396" t="str">
        <f>+G3</f>
        <v>2020. teljesítés</v>
      </c>
    </row>
    <row r="92" spans="1:8" s="195" customFormat="1" ht="12" customHeight="1" thickBot="1" x14ac:dyDescent="0.25">
      <c r="A92" s="22"/>
      <c r="B92" s="409" t="s">
        <v>430</v>
      </c>
      <c r="C92" s="397" t="s">
        <v>431</v>
      </c>
      <c r="D92" s="397" t="s">
        <v>432</v>
      </c>
      <c r="E92" s="397" t="s">
        <v>434</v>
      </c>
      <c r="F92" s="397" t="s">
        <v>433</v>
      </c>
      <c r="G92" s="397" t="s">
        <v>435</v>
      </c>
    </row>
    <row r="93" spans="1:8" ht="12" customHeight="1" thickBot="1" x14ac:dyDescent="0.3">
      <c r="A93" s="18" t="s">
        <v>13</v>
      </c>
      <c r="B93" s="326" t="s">
        <v>375</v>
      </c>
      <c r="C93" s="323">
        <f>C94+C95+C96+C97+C98+C111</f>
        <v>1203708817</v>
      </c>
      <c r="D93" s="323">
        <f>D94+D95+D96+D97+D98+D111</f>
        <v>1183726638</v>
      </c>
      <c r="E93" s="323">
        <f>E94+E95+E96+E97+E98+E111</f>
        <v>1187704032</v>
      </c>
      <c r="F93" s="323">
        <f>F94+F95+F96+F97+F98+F111</f>
        <v>1193212898</v>
      </c>
      <c r="G93" s="323">
        <f>G94+G95+G96+G97+G98+G111</f>
        <v>923858630</v>
      </c>
    </row>
    <row r="94" spans="1:8" ht="12" customHeight="1" x14ac:dyDescent="0.25">
      <c r="A94" s="13" t="s">
        <v>88</v>
      </c>
      <c r="B94" s="410" t="s">
        <v>43</v>
      </c>
      <c r="C94" s="398">
        <f>'7.1. sz. mell'!C94+'7.2. sz. mell'!C47+'7.3. sz. mell'!C46+'7.4. sz. mell '!C46</f>
        <v>402349621</v>
      </c>
      <c r="D94" s="398">
        <f>'7.1. sz. mell'!D94+'7.2. sz. mell'!D47+'7.3. sz. mell'!D46+'7.4. sz. mell '!D46</f>
        <v>427719324</v>
      </c>
      <c r="E94" s="398">
        <f>'7.1. sz. mell'!E94+'7.2. sz. mell'!E47+'7.3. sz. mell'!E46+'7.4. sz. mell '!E46</f>
        <v>429872376</v>
      </c>
      <c r="F94" s="398">
        <f>'7.1. sz. mell'!F94+'7.2. sz. mell'!F47+'7.3. sz. mell'!F46+'7.4. sz. mell '!F46</f>
        <v>436134877</v>
      </c>
      <c r="G94" s="398">
        <f>'7.1. sz. mell'!G94+'7.2. sz. mell'!G47+'7.3. sz. mell'!G46+'7.4. sz. mell '!G46</f>
        <v>404098901</v>
      </c>
    </row>
    <row r="95" spans="1:8" ht="12" customHeight="1" x14ac:dyDescent="0.25">
      <c r="A95" s="10" t="s">
        <v>89</v>
      </c>
      <c r="B95" s="411" t="s">
        <v>140</v>
      </c>
      <c r="C95" s="399">
        <f>'7.1. sz. mell'!C95+'7.2. sz. mell'!C48+'7.3. sz. mell'!C47+'7.4. sz. mell '!C47</f>
        <v>73206745</v>
      </c>
      <c r="D95" s="399">
        <f>'7.1. sz. mell'!D95+'7.2. sz. mell'!D48+'7.3. sz. mell'!D47+'7.4. sz. mell '!D47</f>
        <v>75425869</v>
      </c>
      <c r="E95" s="399">
        <f>'7.1. sz. mell'!E95+'7.2. sz. mell'!E48+'7.3. sz. mell'!E47+'7.4. sz. mell '!E47</f>
        <v>75669206</v>
      </c>
      <c r="F95" s="399">
        <f>'7.1. sz. mell'!F95+'7.2. sz. mell'!F48+'7.3. sz. mell'!F47+'7.4. sz. mell '!F47</f>
        <v>76218360</v>
      </c>
      <c r="G95" s="399">
        <f>'7.1. sz. mell'!G95+'7.2. sz. mell'!G48+'7.3. sz. mell'!G47+'7.4. sz. mell '!G47</f>
        <v>66896705</v>
      </c>
    </row>
    <row r="96" spans="1:8" ht="12" customHeight="1" x14ac:dyDescent="0.25">
      <c r="A96" s="10" t="s">
        <v>90</v>
      </c>
      <c r="B96" s="411" t="s">
        <v>112</v>
      </c>
      <c r="C96" s="399">
        <f>'7.1. sz. mell'!C96+'7.2. sz. mell'!C49+'7.3. sz. mell'!C48+'7.4. sz. mell '!C48</f>
        <v>426872568</v>
      </c>
      <c r="D96" s="399">
        <f>'7.1. sz. mell'!D96+'7.2. sz. mell'!D49+'7.3. sz. mell'!D48+'7.4. sz. mell '!D48</f>
        <v>336134614</v>
      </c>
      <c r="E96" s="399">
        <f>'7.1. sz. mell'!E96+'7.2. sz. mell'!E49+'7.3. sz. mell'!E48+'7.4. sz. mell '!E48</f>
        <v>352802520</v>
      </c>
      <c r="F96" s="399">
        <f>'7.1. sz. mell'!F96+'7.2. sz. mell'!F49+'7.3. sz. mell'!F48+'7.4. sz. mell '!F48</f>
        <v>353151786</v>
      </c>
      <c r="G96" s="399">
        <f>'7.1. sz. mell'!G96+'7.2. sz. mell'!G49+'7.3. sz. mell'!G48+'7.4. sz. mell '!G48</f>
        <v>240879576</v>
      </c>
    </row>
    <row r="97" spans="1:7" ht="12" customHeight="1" x14ac:dyDescent="0.25">
      <c r="A97" s="10" t="s">
        <v>91</v>
      </c>
      <c r="B97" s="412" t="s">
        <v>141</v>
      </c>
      <c r="C97" s="399">
        <f>'7.1. sz. mell'!C97+'7.2. sz. mell'!C50+'7.3. sz. mell'!C49+'7.4. sz. mell '!C49</f>
        <v>6300000</v>
      </c>
      <c r="D97" s="399">
        <f>'7.1. sz. mell'!D97+'7.2. sz. mell'!D50+'7.3. sz. mell'!D49+'7.4. sz. mell '!D49</f>
        <v>6300000</v>
      </c>
      <c r="E97" s="399">
        <f>'7.1. sz. mell'!E97+'7.2. sz. mell'!E50+'7.3. sz. mell'!E49+'7.4. sz. mell '!E49</f>
        <v>6300000</v>
      </c>
      <c r="F97" s="399">
        <f>'7.1. sz. mell'!F97+'7.2. sz. mell'!F50+'7.3. sz. mell'!F49+'7.4. sz. mell '!F49</f>
        <v>7300000</v>
      </c>
      <c r="G97" s="399">
        <f>'7.1. sz. mell'!G97+'7.2. sz. mell'!G50+'7.3. sz. mell'!G49+'7.4. sz. mell '!G49</f>
        <v>6608434</v>
      </c>
    </row>
    <row r="98" spans="1:7" ht="12" customHeight="1" x14ac:dyDescent="0.25">
      <c r="A98" s="10" t="s">
        <v>102</v>
      </c>
      <c r="B98" s="15" t="s">
        <v>142</v>
      </c>
      <c r="C98" s="399">
        <f>'7.1. sz. mell'!C98+'7.2. sz. mell'!C51+'7.3. sz. mell'!C50+'7.4. sz. mell '!C50</f>
        <v>182743417</v>
      </c>
      <c r="D98" s="399">
        <f>'7.1. sz. mell'!D98+'7.2. sz. mell'!D51+'7.3. sz. mell'!D50+'7.4. sz. mell '!D50</f>
        <v>295846071</v>
      </c>
      <c r="E98" s="399">
        <f>'7.1. sz. mell'!E98+'7.2. sz. mell'!E51+'7.3. sz. mell'!E50+'7.4. sz. mell '!E50</f>
        <v>290119170</v>
      </c>
      <c r="F98" s="399">
        <f>'7.1. sz. mell'!F98+'7.2. sz. mell'!F51+'7.3. sz. mell'!F50+'7.4. sz. mell '!F50</f>
        <v>290118115</v>
      </c>
      <c r="G98" s="399">
        <f>'7.1. sz. mell'!G98+'7.2. sz. mell'!G51+'7.3. sz. mell'!G50+'7.4. sz. mell '!G50</f>
        <v>205375014</v>
      </c>
    </row>
    <row r="99" spans="1:7" ht="12" customHeight="1" x14ac:dyDescent="0.25">
      <c r="A99" s="10" t="s">
        <v>92</v>
      </c>
      <c r="B99" s="411" t="s">
        <v>380</v>
      </c>
      <c r="C99" s="399">
        <f>'7.1. sz. mell'!C99</f>
        <v>0</v>
      </c>
      <c r="D99" s="399">
        <f>'7.1. sz. mell'!D99</f>
        <v>0</v>
      </c>
      <c r="E99" s="399">
        <f>'7.1. sz. mell'!E99</f>
        <v>0</v>
      </c>
      <c r="F99" s="399">
        <f>'7.1. sz. mell'!F99</f>
        <v>0</v>
      </c>
      <c r="G99" s="399">
        <f>'7.1. sz. mell'!G99</f>
        <v>0</v>
      </c>
    </row>
    <row r="100" spans="1:7" ht="12" customHeight="1" x14ac:dyDescent="0.25">
      <c r="A100" s="10" t="s">
        <v>93</v>
      </c>
      <c r="B100" s="413" t="s">
        <v>379</v>
      </c>
      <c r="C100" s="399">
        <f>'7.1. sz. mell'!C100</f>
        <v>135827098</v>
      </c>
      <c r="D100" s="399">
        <f>'7.1. sz. mell'!D100</f>
        <v>135827098</v>
      </c>
      <c r="E100" s="399">
        <f>'7.1. sz. mell'!E100</f>
        <v>135827098</v>
      </c>
      <c r="F100" s="399">
        <f>'7.1. sz. mell'!F100</f>
        <v>135826043</v>
      </c>
      <c r="G100" s="399">
        <f>'7.1. sz. mell'!G100</f>
        <v>119756732</v>
      </c>
    </row>
    <row r="101" spans="1:7" ht="12" customHeight="1" x14ac:dyDescent="0.25">
      <c r="A101" s="10" t="s">
        <v>103</v>
      </c>
      <c r="B101" s="413" t="s">
        <v>378</v>
      </c>
      <c r="C101" s="399">
        <f>'7.1. sz. mell'!C101</f>
        <v>0</v>
      </c>
      <c r="D101" s="399">
        <f>'7.1. sz. mell'!D101</f>
        <v>0</v>
      </c>
      <c r="E101" s="399">
        <f>'7.1. sz. mell'!E101</f>
        <v>0</v>
      </c>
      <c r="F101" s="399">
        <f>'7.1. sz. mell'!F101</f>
        <v>0</v>
      </c>
      <c r="G101" s="399">
        <f>'7.1. sz. mell'!G101</f>
        <v>0</v>
      </c>
    </row>
    <row r="102" spans="1:7" ht="12" customHeight="1" x14ac:dyDescent="0.25">
      <c r="A102" s="10" t="s">
        <v>104</v>
      </c>
      <c r="B102" s="414" t="s">
        <v>292</v>
      </c>
      <c r="C102" s="399">
        <f>'7.1. sz. mell'!C102</f>
        <v>0</v>
      </c>
      <c r="D102" s="399">
        <f>'7.1. sz. mell'!D102</f>
        <v>0</v>
      </c>
      <c r="E102" s="399">
        <f>'7.1. sz. mell'!E102</f>
        <v>0</v>
      </c>
      <c r="F102" s="399">
        <f>'7.1. sz. mell'!F102</f>
        <v>0</v>
      </c>
      <c r="G102" s="399">
        <f>'7.1. sz. mell'!G102</f>
        <v>0</v>
      </c>
    </row>
    <row r="103" spans="1:7" ht="12" customHeight="1" x14ac:dyDescent="0.25">
      <c r="A103" s="10" t="s">
        <v>105</v>
      </c>
      <c r="B103" s="415" t="s">
        <v>293</v>
      </c>
      <c r="C103" s="399">
        <f>'7.1. sz. mell'!C103</f>
        <v>0</v>
      </c>
      <c r="D103" s="399">
        <f>'7.1. sz. mell'!D103</f>
        <v>0</v>
      </c>
      <c r="E103" s="399">
        <f>'7.1. sz. mell'!E103</f>
        <v>0</v>
      </c>
      <c r="F103" s="399">
        <f>'7.1. sz. mell'!F103</f>
        <v>0</v>
      </c>
      <c r="G103" s="399">
        <f>'7.1. sz. mell'!G103</f>
        <v>0</v>
      </c>
    </row>
    <row r="104" spans="1:7" ht="12" customHeight="1" x14ac:dyDescent="0.25">
      <c r="A104" s="10" t="s">
        <v>106</v>
      </c>
      <c r="B104" s="415" t="s">
        <v>294</v>
      </c>
      <c r="C104" s="399">
        <f>'7.1. sz. mell'!C104</f>
        <v>0</v>
      </c>
      <c r="D104" s="399">
        <f>'7.1. sz. mell'!D104</f>
        <v>0</v>
      </c>
      <c r="E104" s="399">
        <f>'7.1. sz. mell'!E104</f>
        <v>0</v>
      </c>
      <c r="F104" s="399">
        <f>'7.1. sz. mell'!F104</f>
        <v>0</v>
      </c>
      <c r="G104" s="399">
        <f>'7.1. sz. mell'!G104</f>
        <v>0</v>
      </c>
    </row>
    <row r="105" spans="1:7" ht="12" customHeight="1" x14ac:dyDescent="0.25">
      <c r="A105" s="10" t="s">
        <v>108</v>
      </c>
      <c r="B105" s="414" t="s">
        <v>295</v>
      </c>
      <c r="C105" s="399">
        <f>'7.1. sz. mell'!C105</f>
        <v>0</v>
      </c>
      <c r="D105" s="399">
        <f>'7.1. sz. mell'!D105</f>
        <v>0</v>
      </c>
      <c r="E105" s="399">
        <f>'7.1. sz. mell'!E105</f>
        <v>0</v>
      </c>
      <c r="F105" s="399">
        <f>'7.1. sz. mell'!F105</f>
        <v>0</v>
      </c>
      <c r="G105" s="399">
        <f>'7.1. sz. mell'!G105</f>
        <v>0</v>
      </c>
    </row>
    <row r="106" spans="1:7" ht="12" customHeight="1" x14ac:dyDescent="0.25">
      <c r="A106" s="10" t="s">
        <v>143</v>
      </c>
      <c r="B106" s="414" t="s">
        <v>296</v>
      </c>
      <c r="C106" s="399">
        <f>'7.1. sz. mell'!C106</f>
        <v>0</v>
      </c>
      <c r="D106" s="399">
        <f>'7.1. sz. mell'!D106</f>
        <v>0</v>
      </c>
      <c r="E106" s="399">
        <f>'7.1. sz. mell'!E106</f>
        <v>0</v>
      </c>
      <c r="F106" s="399">
        <f>'7.1. sz. mell'!F106</f>
        <v>0</v>
      </c>
      <c r="G106" s="399">
        <f>'7.1. sz. mell'!G106</f>
        <v>0</v>
      </c>
    </row>
    <row r="107" spans="1:7" ht="12" customHeight="1" x14ac:dyDescent="0.25">
      <c r="A107" s="10" t="s">
        <v>290</v>
      </c>
      <c r="B107" s="415" t="s">
        <v>297</v>
      </c>
      <c r="C107" s="399">
        <f>'7.1. sz. mell'!C107</f>
        <v>0</v>
      </c>
      <c r="D107" s="399">
        <f>'7.1. sz. mell'!D107</f>
        <v>0</v>
      </c>
      <c r="E107" s="399">
        <f>'7.1. sz. mell'!E107</f>
        <v>0</v>
      </c>
      <c r="F107" s="399">
        <f>'7.1. sz. mell'!F107</f>
        <v>0</v>
      </c>
      <c r="G107" s="399">
        <f>'7.1. sz. mell'!G107</f>
        <v>0</v>
      </c>
    </row>
    <row r="108" spans="1:7" ht="12" customHeight="1" x14ac:dyDescent="0.25">
      <c r="A108" s="9" t="s">
        <v>291</v>
      </c>
      <c r="B108" s="413" t="s">
        <v>298</v>
      </c>
      <c r="C108" s="399">
        <f>'7.1. sz. mell'!C108</f>
        <v>0</v>
      </c>
      <c r="D108" s="399">
        <f>'7.1. sz. mell'!D108</f>
        <v>0</v>
      </c>
      <c r="E108" s="399">
        <f>'7.1. sz. mell'!E108</f>
        <v>0</v>
      </c>
      <c r="F108" s="399">
        <f>'7.1. sz. mell'!F108</f>
        <v>0</v>
      </c>
      <c r="G108" s="399">
        <f>'7.1. sz. mell'!G108</f>
        <v>0</v>
      </c>
    </row>
    <row r="109" spans="1:7" ht="12" customHeight="1" x14ac:dyDescent="0.25">
      <c r="A109" s="10" t="s">
        <v>376</v>
      </c>
      <c r="B109" s="413" t="s">
        <v>299</v>
      </c>
      <c r="C109" s="399">
        <f>'7.1. sz. mell'!C109</f>
        <v>0</v>
      </c>
      <c r="D109" s="399">
        <f>'7.1. sz. mell'!D109</f>
        <v>0</v>
      </c>
      <c r="E109" s="399">
        <f>'7.1. sz. mell'!E109</f>
        <v>0</v>
      </c>
      <c r="F109" s="399">
        <f>'7.1. sz. mell'!F109</f>
        <v>0</v>
      </c>
      <c r="G109" s="399">
        <f>'7.1. sz. mell'!G109</f>
        <v>0</v>
      </c>
    </row>
    <row r="110" spans="1:7" ht="12" customHeight="1" x14ac:dyDescent="0.25">
      <c r="A110" s="12" t="s">
        <v>377</v>
      </c>
      <c r="B110" s="413" t="s">
        <v>300</v>
      </c>
      <c r="C110" s="399">
        <f>'7.1. sz. mell'!C110</f>
        <v>46916319</v>
      </c>
      <c r="D110" s="399">
        <f>'7.1. sz. mell'!D110</f>
        <v>160018973</v>
      </c>
      <c r="E110" s="399">
        <f>'7.1. sz. mell'!E110</f>
        <v>154292072</v>
      </c>
      <c r="F110" s="399">
        <f>'7.1. sz. mell'!F110</f>
        <v>154292072</v>
      </c>
      <c r="G110" s="399">
        <f>'7.1. sz. mell'!G110</f>
        <v>85618282</v>
      </c>
    </row>
    <row r="111" spans="1:7" ht="12" customHeight="1" x14ac:dyDescent="0.25">
      <c r="A111" s="10" t="s">
        <v>381</v>
      </c>
      <c r="B111" s="412" t="s">
        <v>44</v>
      </c>
      <c r="C111" s="399">
        <f>'7.1. sz. mell'!C111</f>
        <v>112236466</v>
      </c>
      <c r="D111" s="399">
        <f>'7.1. sz. mell'!D111</f>
        <v>42300760</v>
      </c>
      <c r="E111" s="399">
        <f>'7.1. sz. mell'!E111</f>
        <v>32940760</v>
      </c>
      <c r="F111" s="399">
        <f>'7.1. sz. mell'!F111</f>
        <v>30289760</v>
      </c>
      <c r="G111" s="399">
        <f>'7.1. sz. mell'!G111</f>
        <v>0</v>
      </c>
    </row>
    <row r="112" spans="1:7" ht="12" customHeight="1" x14ac:dyDescent="0.25">
      <c r="A112" s="10" t="s">
        <v>382</v>
      </c>
      <c r="B112" s="411" t="s">
        <v>384</v>
      </c>
      <c r="C112" s="399">
        <f>'7.1. sz. mell'!C112</f>
        <v>97233561</v>
      </c>
      <c r="D112" s="399">
        <f>'7.1. sz. mell'!D112</f>
        <v>27297855</v>
      </c>
      <c r="E112" s="399">
        <f>'7.1. sz. mell'!E112</f>
        <v>17937855</v>
      </c>
      <c r="F112" s="399">
        <f>'7.1. sz. mell'!F112</f>
        <v>15286855</v>
      </c>
      <c r="G112" s="399">
        <f>'7.1. sz. mell'!G112</f>
        <v>0</v>
      </c>
    </row>
    <row r="113" spans="1:7" ht="12" customHeight="1" thickBot="1" x14ac:dyDescent="0.3">
      <c r="A113" s="14" t="s">
        <v>383</v>
      </c>
      <c r="B113" s="416" t="s">
        <v>385</v>
      </c>
      <c r="C113" s="400">
        <f>'7.1. sz. mell'!C113</f>
        <v>15002905</v>
      </c>
      <c r="D113" s="400">
        <f>'7.1. sz. mell'!D113</f>
        <v>15002905</v>
      </c>
      <c r="E113" s="400">
        <f>'7.1. sz. mell'!E113</f>
        <v>15002905</v>
      </c>
      <c r="F113" s="400">
        <f>'7.1. sz. mell'!F113</f>
        <v>15002905</v>
      </c>
      <c r="G113" s="400">
        <f>'7.1. sz. mell'!G113</f>
        <v>0</v>
      </c>
    </row>
    <row r="114" spans="1:7" ht="12" customHeight="1" thickBot="1" x14ac:dyDescent="0.3">
      <c r="A114" s="240" t="s">
        <v>14</v>
      </c>
      <c r="B114" s="327" t="s">
        <v>301</v>
      </c>
      <c r="C114" s="323">
        <f>C115+C117</f>
        <v>810904785</v>
      </c>
      <c r="D114" s="323">
        <f>D115+D117</f>
        <v>832482266</v>
      </c>
      <c r="E114" s="323">
        <f>E115+E117+E119</f>
        <v>838607693</v>
      </c>
      <c r="F114" s="323">
        <f>F115+F117+F119</f>
        <v>980025330</v>
      </c>
      <c r="G114" s="323">
        <f>G115+G117+G119</f>
        <v>270722334</v>
      </c>
    </row>
    <row r="115" spans="1:7" ht="12" customHeight="1" x14ac:dyDescent="0.25">
      <c r="A115" s="11" t="s">
        <v>94</v>
      </c>
      <c r="B115" s="411" t="s">
        <v>167</v>
      </c>
      <c r="C115" s="398">
        <f>'7.1. sz. mell'!C115+'7.2. sz. mell'!C53+'7.3. sz. mell'!C52+'7.4. sz. mell '!C52</f>
        <v>757944027</v>
      </c>
      <c r="D115" s="398">
        <f>'7.1. sz. mell'!D115+'7.2. sz. mell'!D53+'7.3. sz. mell'!D52+'7.4. sz. mell '!D52</f>
        <v>777768527</v>
      </c>
      <c r="E115" s="398">
        <f>'7.1. sz. mell'!E115+'7.2. sz. mell'!E53+'7.3. sz. mell'!E52+'7.4. sz. mell '!E52</f>
        <v>778167053</v>
      </c>
      <c r="F115" s="398">
        <f>'7.1. sz. mell'!F115+'7.2. sz. mell'!F53+'7.3. sz. mell'!F52+'7.4. sz. mell '!F52</f>
        <v>779584690</v>
      </c>
      <c r="G115" s="398">
        <f>'7.1. sz. mell'!G115+'7.2. sz. mell'!G53+'7.3. sz. mell'!G52+'7.4. sz. mell '!G52</f>
        <v>103978208</v>
      </c>
    </row>
    <row r="116" spans="1:7" ht="12" customHeight="1" x14ac:dyDescent="0.25">
      <c r="A116" s="11" t="s">
        <v>95</v>
      </c>
      <c r="B116" s="417" t="s">
        <v>305</v>
      </c>
      <c r="C116" s="399">
        <f>'8.14 sz. mell(város és község)'!C116</f>
        <v>263905609</v>
      </c>
      <c r="D116" s="399">
        <f>'8.14 sz. mell(város és község)'!D116</f>
        <v>263905609</v>
      </c>
      <c r="E116" s="399">
        <f>'8.14 sz. mell(város és község)'!E116</f>
        <v>263905609</v>
      </c>
      <c r="F116" s="399">
        <f>'8.14 sz. mell(város és község)'!F116</f>
        <v>263905609</v>
      </c>
      <c r="G116" s="399">
        <f>'8.14 sz. mell(város és község)'!G116</f>
        <v>0</v>
      </c>
    </row>
    <row r="117" spans="1:7" ht="12" customHeight="1" x14ac:dyDescent="0.25">
      <c r="A117" s="11" t="s">
        <v>96</v>
      </c>
      <c r="B117" s="417" t="s">
        <v>144</v>
      </c>
      <c r="C117" s="399">
        <f>'7.1. sz. mell'!C117+'7.2. sz. mell'!C54+'7.3. sz. mell'!C53+'7.4. sz. mell '!C53</f>
        <v>52960758</v>
      </c>
      <c r="D117" s="399">
        <f>'7.1. sz. mell'!D117+'7.2. sz. mell'!D54+'7.3. sz. mell'!D53+'7.4. sz. mell '!D53</f>
        <v>54713739</v>
      </c>
      <c r="E117" s="399">
        <f>'7.1. sz. mell'!E117+'7.2. sz. mell'!E54+'7.3. sz. mell'!E53+'7.4. sz. mell '!E53</f>
        <v>54713739</v>
      </c>
      <c r="F117" s="399">
        <f>'7.1. sz. mell'!F117+'7.2. sz. mell'!F54+'7.3. sz. mell'!F53+'7.4. sz. mell '!F53</f>
        <v>194713739</v>
      </c>
      <c r="G117" s="399">
        <f>'7.1. sz. mell'!G117+'7.2. sz. mell'!G54+'7.3. sz. mell'!G53+'7.4. sz. mell '!G53</f>
        <v>162471977</v>
      </c>
    </row>
    <row r="118" spans="1:7" ht="12" customHeight="1" x14ac:dyDescent="0.25">
      <c r="A118" s="11" t="s">
        <v>97</v>
      </c>
      <c r="B118" s="417" t="s">
        <v>306</v>
      </c>
      <c r="C118" s="399">
        <f>'7.1. sz. mell'!C118+'7.2. sz. mell'!C55+'7.3. sz. mell'!C54+'7.4. sz. mell '!C54</f>
        <v>0</v>
      </c>
      <c r="D118" s="399">
        <f>'7.1. sz. mell'!D118+'7.2. sz. mell'!D55+'7.3. sz. mell'!D54+'7.4. sz. mell '!D54</f>
        <v>0</v>
      </c>
      <c r="E118" s="399">
        <f>'7.1. sz. mell'!E118+'7.2. sz. mell'!E55+'7.3. sz. mell'!E54+'7.4. sz. mell '!E54</f>
        <v>0</v>
      </c>
      <c r="F118" s="399">
        <f>'7.1. sz. mell'!F118+'7.2. sz. mell'!F55+'7.3. sz. mell'!F54+'7.4. sz. mell '!F54</f>
        <v>0</v>
      </c>
      <c r="G118" s="399">
        <f>'7.1. sz. mell'!G118+'7.2. sz. mell'!G55+'7.3. sz. mell'!G54+'7.4. sz. mell '!G54</f>
        <v>0</v>
      </c>
    </row>
    <row r="119" spans="1:7" ht="12" customHeight="1" x14ac:dyDescent="0.25">
      <c r="A119" s="11" t="s">
        <v>98</v>
      </c>
      <c r="B119" s="390" t="s">
        <v>169</v>
      </c>
      <c r="C119" s="399">
        <f>'7.1. sz. mell'!C119+'7.2. sz. mell'!C56+'7.3. sz. mell'!C55+'7.4. sz. mell '!C55</f>
        <v>0</v>
      </c>
      <c r="D119" s="399">
        <f>'7.1. sz. mell'!D119+'7.2. sz. mell'!D56+'7.3. sz. mell'!D55+'7.4. sz. mell '!D55</f>
        <v>0</v>
      </c>
      <c r="E119" s="399">
        <f>'7.1. sz. mell'!E119+'7.2. sz. mell'!E56+'7.3. sz. mell'!E55+'7.4. sz. mell '!E55</f>
        <v>5726901</v>
      </c>
      <c r="F119" s="399">
        <f>'7.1. sz. mell'!F119+'7.2. sz. mell'!F56+'7.3. sz. mell'!F55+'7.4. sz. mell '!F55</f>
        <v>5726901</v>
      </c>
      <c r="G119" s="399">
        <f>'7.1. sz. mell'!G119+'7.2. sz. mell'!G56+'7.3. sz. mell'!G55+'7.4. sz. mell '!G55</f>
        <v>4272149</v>
      </c>
    </row>
    <row r="120" spans="1:7" ht="12" customHeight="1" x14ac:dyDescent="0.25">
      <c r="A120" s="11" t="s">
        <v>107</v>
      </c>
      <c r="B120" s="389" t="s">
        <v>368</v>
      </c>
      <c r="C120" s="399">
        <f>'7.1. sz. mell'!C120+'7.2. sz. mell'!C57+'7.3. sz. mell'!C56+'7.4. sz. mell '!C56</f>
        <v>0</v>
      </c>
      <c r="D120" s="399">
        <f>'7.1. sz. mell'!D120+'7.2. sz. mell'!D57+'7.3. sz. mell'!D56+'7.4. sz. mell '!D56</f>
        <v>0</v>
      </c>
      <c r="E120" s="399">
        <f>'7.1. sz. mell'!E120+'7.2. sz. mell'!E57+'7.3. sz. mell'!E56+'7.4. sz. mell '!E56</f>
        <v>0</v>
      </c>
      <c r="F120" s="399">
        <f>'7.1. sz. mell'!F120+'7.2. sz. mell'!F57+'7.3. sz. mell'!F56+'7.4. sz. mell '!F56</f>
        <v>0</v>
      </c>
      <c r="G120" s="399">
        <f>'7.1. sz. mell'!G120+'7.2. sz. mell'!G57+'7.3. sz. mell'!G56+'7.4. sz. mell '!G56</f>
        <v>0</v>
      </c>
    </row>
    <row r="121" spans="1:7" ht="12" customHeight="1" x14ac:dyDescent="0.25">
      <c r="A121" s="11" t="s">
        <v>109</v>
      </c>
      <c r="B121" s="418" t="s">
        <v>311</v>
      </c>
      <c r="C121" s="399"/>
      <c r="D121" s="399"/>
      <c r="E121" s="399"/>
      <c r="F121" s="399"/>
      <c r="G121" s="399"/>
    </row>
    <row r="122" spans="1:7" ht="22.5" x14ac:dyDescent="0.25">
      <c r="A122" s="11" t="s">
        <v>145</v>
      </c>
      <c r="B122" s="415" t="s">
        <v>294</v>
      </c>
      <c r="C122" s="399"/>
      <c r="D122" s="399"/>
      <c r="E122" s="399"/>
      <c r="F122" s="399"/>
      <c r="G122" s="399"/>
    </row>
    <row r="123" spans="1:7" ht="12" customHeight="1" x14ac:dyDescent="0.25">
      <c r="A123" s="11" t="s">
        <v>146</v>
      </c>
      <c r="B123" s="415" t="s">
        <v>310</v>
      </c>
      <c r="C123" s="399"/>
      <c r="D123" s="399"/>
      <c r="E123" s="399"/>
      <c r="F123" s="399"/>
      <c r="G123" s="399"/>
    </row>
    <row r="124" spans="1:7" ht="12" customHeight="1" x14ac:dyDescent="0.25">
      <c r="A124" s="11" t="s">
        <v>147</v>
      </c>
      <c r="B124" s="415" t="s">
        <v>309</v>
      </c>
      <c r="C124" s="399"/>
      <c r="D124" s="399"/>
      <c r="E124" s="399"/>
      <c r="F124" s="399"/>
      <c r="G124" s="399"/>
    </row>
    <row r="125" spans="1:7" ht="12" customHeight="1" x14ac:dyDescent="0.25">
      <c r="A125" s="11" t="s">
        <v>302</v>
      </c>
      <c r="B125" s="415" t="s">
        <v>297</v>
      </c>
      <c r="C125" s="399">
        <f>'7.1. sz. mell'!C125+'7.2. sz. mell'!C62+'7.3. sz. mell'!C61+'7.4. sz. mell '!C61</f>
        <v>0</v>
      </c>
      <c r="D125" s="399">
        <f>'7.1. sz. mell'!D125+'7.2. sz. mell'!D62+'7.3. sz. mell'!D61+'7.4. sz. mell '!D61</f>
        <v>0</v>
      </c>
      <c r="E125" s="399">
        <f>'7.1. sz. mell'!E125+'7.2. sz. mell'!E62+'7.3. sz. mell'!E61+'7.4. sz. mell '!E61</f>
        <v>0</v>
      </c>
      <c r="F125" s="399">
        <f>'7.1. sz. mell'!F125+'7.2. sz. mell'!F62+'7.3. sz. mell'!F61+'7.4. sz. mell '!F61</f>
        <v>0</v>
      </c>
      <c r="G125" s="399">
        <f>'7.1. sz. mell'!G125+'7.2. sz. mell'!G62+'7.3. sz. mell'!G61+'7.4. sz. mell '!G61</f>
        <v>0</v>
      </c>
    </row>
    <row r="126" spans="1:7" ht="12" customHeight="1" x14ac:dyDescent="0.25">
      <c r="A126" s="11" t="s">
        <v>303</v>
      </c>
      <c r="B126" s="415" t="s">
        <v>308</v>
      </c>
      <c r="C126" s="399">
        <f>'7.1. sz. mell'!C126+'7.2. sz. mell'!C63+'7.3. sz. mell'!C62+'7.4. sz. mell '!C62</f>
        <v>0</v>
      </c>
      <c r="D126" s="399">
        <f>'7.1. sz. mell'!D126+'7.2. sz. mell'!D63+'7.3. sz. mell'!D62+'7.4. sz. mell '!D62</f>
        <v>0</v>
      </c>
      <c r="E126" s="399">
        <f>'7.1. sz. mell'!E126+'7.2. sz. mell'!E63+'7.3. sz. mell'!E62+'7.4. sz. mell '!E62</f>
        <v>0</v>
      </c>
      <c r="F126" s="399">
        <f>'7.1. sz. mell'!F126+'7.2. sz. mell'!F63+'7.3. sz. mell'!F62+'7.4. sz. mell '!F62</f>
        <v>0</v>
      </c>
      <c r="G126" s="399">
        <f>'7.1. sz. mell'!G126+'7.2. sz. mell'!G63+'7.3. sz. mell'!G62+'7.4. sz. mell '!G62</f>
        <v>0</v>
      </c>
    </row>
    <row r="127" spans="1:7" ht="23.25" thickBot="1" x14ac:dyDescent="0.3">
      <c r="A127" s="9" t="s">
        <v>304</v>
      </c>
      <c r="B127" s="415" t="s">
        <v>307</v>
      </c>
      <c r="C127" s="399">
        <f>'7.1. sz. mell'!C127+'7.2. sz. mell'!C64+'7.3. sz. mell'!C63+'7.4. sz. mell '!C63</f>
        <v>0</v>
      </c>
      <c r="D127" s="399">
        <f>'7.1. sz. mell'!D127+'7.2. sz. mell'!D64+'7.3. sz. mell'!D63+'7.4. sz. mell '!D63</f>
        <v>0</v>
      </c>
      <c r="E127" s="399">
        <f>'7.1. sz. mell'!E127+'7.2. sz. mell'!E64+'7.3. sz. mell'!E63+'7.4. sz. mell '!E63</f>
        <v>0</v>
      </c>
      <c r="F127" s="399">
        <f>'7.1. sz. mell'!F127+'7.2. sz. mell'!F64+'7.3. sz. mell'!F63+'7.4. sz. mell '!F63</f>
        <v>0</v>
      </c>
      <c r="G127" s="399">
        <f>'7.1. sz. mell'!G127+'7.2. sz. mell'!G64+'7.3. sz. mell'!G63+'7.4. sz. mell '!G63</f>
        <v>0</v>
      </c>
    </row>
    <row r="128" spans="1:7" ht="12" customHeight="1" thickBot="1" x14ac:dyDescent="0.3">
      <c r="A128" s="16" t="s">
        <v>15</v>
      </c>
      <c r="B128" s="328" t="s">
        <v>386</v>
      </c>
      <c r="C128" s="325">
        <f>C93+C114</f>
        <v>2014613602</v>
      </c>
      <c r="D128" s="325">
        <f>D93+D114</f>
        <v>2016208904</v>
      </c>
      <c r="E128" s="325">
        <f>E93+E114</f>
        <v>2026311725</v>
      </c>
      <c r="F128" s="325">
        <f>F93+F114</f>
        <v>2173238228</v>
      </c>
      <c r="G128" s="325">
        <f>G93+G114</f>
        <v>1194580964</v>
      </c>
    </row>
    <row r="129" spans="1:7" ht="12" customHeight="1" thickBot="1" x14ac:dyDescent="0.3">
      <c r="A129" s="16" t="s">
        <v>16</v>
      </c>
      <c r="B129" s="328" t="s">
        <v>387</v>
      </c>
      <c r="C129" s="323">
        <f>C130+C131+C132</f>
        <v>21245720</v>
      </c>
      <c r="D129" s="323">
        <f>D130+D131+D132</f>
        <v>21245720</v>
      </c>
      <c r="E129" s="323">
        <f>E130+E131+E132</f>
        <v>21245720</v>
      </c>
      <c r="F129" s="323">
        <f>F130+F131+F132</f>
        <v>21245720</v>
      </c>
      <c r="G129" s="323">
        <f>G130+G131+G132</f>
        <v>21245720</v>
      </c>
    </row>
    <row r="130" spans="1:7" ht="12" customHeight="1" x14ac:dyDescent="0.25">
      <c r="A130" s="11" t="s">
        <v>206</v>
      </c>
      <c r="B130" s="417" t="s">
        <v>394</v>
      </c>
      <c r="C130" s="398">
        <f>'7.1. sz. mell'!C130</f>
        <v>21245720</v>
      </c>
      <c r="D130" s="398">
        <f>'7.1. sz. mell'!D130</f>
        <v>21245720</v>
      </c>
      <c r="E130" s="398">
        <f>'7.1. sz. mell'!E130</f>
        <v>21245720</v>
      </c>
      <c r="F130" s="398">
        <f>'7.1. sz. mell'!F130</f>
        <v>21245720</v>
      </c>
      <c r="G130" s="398">
        <f>'7.1. sz. mell'!G130</f>
        <v>21245720</v>
      </c>
    </row>
    <row r="131" spans="1:7" ht="12" customHeight="1" x14ac:dyDescent="0.25">
      <c r="A131" s="11" t="s">
        <v>207</v>
      </c>
      <c r="B131" s="417" t="s">
        <v>395</v>
      </c>
      <c r="C131" s="399">
        <f>'7.1. sz. mell'!C131</f>
        <v>0</v>
      </c>
      <c r="D131" s="399">
        <f>'7.1. sz. mell'!D131</f>
        <v>0</v>
      </c>
      <c r="E131" s="399">
        <f>'7.1. sz. mell'!E131</f>
        <v>0</v>
      </c>
      <c r="F131" s="399">
        <f>'7.1. sz. mell'!F131</f>
        <v>0</v>
      </c>
      <c r="G131" s="399">
        <f>'7.1. sz. mell'!G131</f>
        <v>0</v>
      </c>
    </row>
    <row r="132" spans="1:7" ht="12" customHeight="1" thickBot="1" x14ac:dyDescent="0.3">
      <c r="A132" s="9" t="s">
        <v>208</v>
      </c>
      <c r="B132" s="417" t="s">
        <v>396</v>
      </c>
      <c r="C132" s="400">
        <f>'7.1. sz. mell'!C132</f>
        <v>0</v>
      </c>
      <c r="D132" s="400">
        <f>'7.1. sz. mell'!D132</f>
        <v>0</v>
      </c>
      <c r="E132" s="400">
        <f>'7.1. sz. mell'!E132</f>
        <v>0</v>
      </c>
      <c r="F132" s="400">
        <f>'7.1. sz. mell'!F132</f>
        <v>0</v>
      </c>
      <c r="G132" s="400">
        <f>'7.1. sz. mell'!G132</f>
        <v>0</v>
      </c>
    </row>
    <row r="133" spans="1:7" ht="12" customHeight="1" thickBot="1" x14ac:dyDescent="0.3">
      <c r="A133" s="16" t="s">
        <v>17</v>
      </c>
      <c r="B133" s="328" t="s">
        <v>388</v>
      </c>
      <c r="C133" s="323">
        <f>C134+C135+C136+C137+C138+C139</f>
        <v>0</v>
      </c>
      <c r="D133" s="323">
        <f>D134+D135+D136+D137+D138+D139</f>
        <v>0</v>
      </c>
      <c r="E133" s="323">
        <f>E134+E135+E136+E137+E138+E139</f>
        <v>0</v>
      </c>
      <c r="F133" s="323">
        <f>F134+F135+F136+F137+F138+F139</f>
        <v>0</v>
      </c>
      <c r="G133" s="323">
        <f>G134+G135+G136+G137+G138+G139</f>
        <v>0</v>
      </c>
    </row>
    <row r="134" spans="1:7" ht="12" customHeight="1" x14ac:dyDescent="0.25">
      <c r="A134" s="11" t="s">
        <v>81</v>
      </c>
      <c r="B134" s="419" t="s">
        <v>397</v>
      </c>
      <c r="C134" s="398">
        <f>'7.1. sz. mell'!C134</f>
        <v>0</v>
      </c>
      <c r="D134" s="398">
        <f>'7.1. sz. mell'!D134</f>
        <v>0</v>
      </c>
      <c r="E134" s="398">
        <f>'7.1. sz. mell'!E134</f>
        <v>0</v>
      </c>
      <c r="F134" s="398">
        <f>'7.1. sz. mell'!F134</f>
        <v>0</v>
      </c>
      <c r="G134" s="398">
        <f>'7.1. sz. mell'!G134</f>
        <v>0</v>
      </c>
    </row>
    <row r="135" spans="1:7" ht="12" customHeight="1" x14ac:dyDescent="0.25">
      <c r="A135" s="11" t="s">
        <v>82</v>
      </c>
      <c r="B135" s="419" t="s">
        <v>389</v>
      </c>
      <c r="C135" s="398">
        <f>'7.1. sz. mell'!C135</f>
        <v>0</v>
      </c>
      <c r="D135" s="398">
        <f>'7.1. sz. mell'!D135</f>
        <v>0</v>
      </c>
      <c r="E135" s="398">
        <f>'7.1. sz. mell'!E135</f>
        <v>0</v>
      </c>
      <c r="F135" s="398">
        <f>'7.1. sz. mell'!F135</f>
        <v>0</v>
      </c>
      <c r="G135" s="398">
        <f>'7.1. sz. mell'!G135</f>
        <v>0</v>
      </c>
    </row>
    <row r="136" spans="1:7" ht="12" customHeight="1" x14ac:dyDescent="0.25">
      <c r="A136" s="11" t="s">
        <v>83</v>
      </c>
      <c r="B136" s="419" t="s">
        <v>390</v>
      </c>
      <c r="C136" s="398">
        <f>'7.1. sz. mell'!C136</f>
        <v>0</v>
      </c>
      <c r="D136" s="398">
        <f>'7.1. sz. mell'!D136</f>
        <v>0</v>
      </c>
      <c r="E136" s="398">
        <f>'7.1. sz. mell'!E136</f>
        <v>0</v>
      </c>
      <c r="F136" s="398">
        <f>'7.1. sz. mell'!F136</f>
        <v>0</v>
      </c>
      <c r="G136" s="398">
        <f>'7.1. sz. mell'!G136</f>
        <v>0</v>
      </c>
    </row>
    <row r="137" spans="1:7" ht="12" customHeight="1" x14ac:dyDescent="0.25">
      <c r="A137" s="11" t="s">
        <v>132</v>
      </c>
      <c r="B137" s="419" t="s">
        <v>391</v>
      </c>
      <c r="C137" s="398">
        <f>'7.1. sz. mell'!C137</f>
        <v>0</v>
      </c>
      <c r="D137" s="398">
        <f>'7.1. sz. mell'!D137</f>
        <v>0</v>
      </c>
      <c r="E137" s="398">
        <f>'7.1. sz. mell'!E137</f>
        <v>0</v>
      </c>
      <c r="F137" s="398">
        <f>'7.1. sz. mell'!F137</f>
        <v>0</v>
      </c>
      <c r="G137" s="398">
        <f>'7.1. sz. mell'!G137</f>
        <v>0</v>
      </c>
    </row>
    <row r="138" spans="1:7" ht="12" customHeight="1" x14ac:dyDescent="0.25">
      <c r="A138" s="11" t="s">
        <v>133</v>
      </c>
      <c r="B138" s="419" t="s">
        <v>392</v>
      </c>
      <c r="C138" s="398">
        <f>'7.1. sz. mell'!C138</f>
        <v>0</v>
      </c>
      <c r="D138" s="398">
        <f>'7.1. sz. mell'!D138</f>
        <v>0</v>
      </c>
      <c r="E138" s="398">
        <f>'7.1. sz. mell'!E138</f>
        <v>0</v>
      </c>
      <c r="F138" s="398">
        <f>'7.1. sz. mell'!F138</f>
        <v>0</v>
      </c>
      <c r="G138" s="398">
        <f>'7.1. sz. mell'!G138</f>
        <v>0</v>
      </c>
    </row>
    <row r="139" spans="1:7" ht="12" customHeight="1" thickBot="1" x14ac:dyDescent="0.3">
      <c r="A139" s="9" t="s">
        <v>134</v>
      </c>
      <c r="B139" s="419" t="s">
        <v>393</v>
      </c>
      <c r="C139" s="406">
        <f>'7.1. sz. mell'!C139</f>
        <v>0</v>
      </c>
      <c r="D139" s="406">
        <f>'7.1. sz. mell'!D139</f>
        <v>0</v>
      </c>
      <c r="E139" s="406">
        <f>'7.1. sz. mell'!E139</f>
        <v>0</v>
      </c>
      <c r="F139" s="406">
        <f>'7.1. sz. mell'!F139</f>
        <v>0</v>
      </c>
      <c r="G139" s="406">
        <f>'7.1. sz. mell'!G139</f>
        <v>0</v>
      </c>
    </row>
    <row r="140" spans="1:7" ht="12" customHeight="1" thickBot="1" x14ac:dyDescent="0.3">
      <c r="A140" s="16" t="s">
        <v>18</v>
      </c>
      <c r="B140" s="328" t="s">
        <v>401</v>
      </c>
      <c r="C140" s="323">
        <f>C141+C142+C143+C144</f>
        <v>6586250</v>
      </c>
      <c r="D140" s="323">
        <f>D141+D142+D143+D144</f>
        <v>6586250</v>
      </c>
      <c r="E140" s="323">
        <f>E141+E142+E143+E144</f>
        <v>6586250</v>
      </c>
      <c r="F140" s="323">
        <f>F141+F142+F143+F144</f>
        <v>163839112</v>
      </c>
      <c r="G140" s="323">
        <f>G141+G142+G143+G144</f>
        <v>150959326</v>
      </c>
    </row>
    <row r="141" spans="1:7" ht="12" customHeight="1" x14ac:dyDescent="0.25">
      <c r="A141" s="11" t="s">
        <v>84</v>
      </c>
      <c r="B141" s="419" t="s">
        <v>312</v>
      </c>
      <c r="C141" s="398">
        <f>'7.1. sz. mell'!C141</f>
        <v>0</v>
      </c>
      <c r="D141" s="398">
        <f>'7.1. sz. mell'!D141</f>
        <v>0</v>
      </c>
      <c r="E141" s="398">
        <f>'7.1. sz. mell'!E141</f>
        <v>0</v>
      </c>
      <c r="F141" s="398">
        <f>'7.1. sz. mell'!F141</f>
        <v>0</v>
      </c>
      <c r="G141" s="398">
        <f>'7.1. sz. mell'!G141</f>
        <v>0</v>
      </c>
    </row>
    <row r="142" spans="1:7" ht="12" customHeight="1" x14ac:dyDescent="0.25">
      <c r="A142" s="11" t="s">
        <v>85</v>
      </c>
      <c r="B142" s="419" t="s">
        <v>313</v>
      </c>
      <c r="C142" s="399">
        <f>'7.1. sz. mell'!C142</f>
        <v>6586250</v>
      </c>
      <c r="D142" s="399">
        <f>'7.1. sz. mell'!D142</f>
        <v>6586250</v>
      </c>
      <c r="E142" s="399">
        <f>'7.1. sz. mell'!E142</f>
        <v>6586250</v>
      </c>
      <c r="F142" s="399">
        <f>'7.1. sz. mell'!F142</f>
        <v>163839112</v>
      </c>
      <c r="G142" s="399">
        <f>'7.1. sz. mell'!G142</f>
        <v>150959326</v>
      </c>
    </row>
    <row r="143" spans="1:7" ht="12" customHeight="1" x14ac:dyDescent="0.25">
      <c r="A143" s="11" t="s">
        <v>226</v>
      </c>
      <c r="B143" s="419" t="s">
        <v>476</v>
      </c>
      <c r="C143" s="399"/>
      <c r="D143" s="399"/>
      <c r="E143" s="399"/>
      <c r="F143" s="399"/>
      <c r="G143" s="399"/>
    </row>
    <row r="144" spans="1:7" ht="12" customHeight="1" thickBot="1" x14ac:dyDescent="0.3">
      <c r="A144" s="9" t="s">
        <v>227</v>
      </c>
      <c r="B144" s="420" t="s">
        <v>332</v>
      </c>
      <c r="C144" s="400"/>
      <c r="D144" s="400"/>
      <c r="E144" s="400"/>
      <c r="F144" s="400"/>
      <c r="G144" s="400"/>
    </row>
    <row r="145" spans="1:7" ht="12" customHeight="1" thickBot="1" x14ac:dyDescent="0.3">
      <c r="A145" s="16" t="s">
        <v>19</v>
      </c>
      <c r="B145" s="328" t="s">
        <v>403</v>
      </c>
      <c r="C145" s="323">
        <f>C146+C147+C148+C149+C150</f>
        <v>0</v>
      </c>
      <c r="D145" s="323">
        <f>D146+D147+D148+D149+D150</f>
        <v>0</v>
      </c>
      <c r="E145" s="323">
        <f>E146+E147+E148+E149+E150</f>
        <v>0</v>
      </c>
      <c r="F145" s="323">
        <f>F146+F147+F148+F149+F150</f>
        <v>0</v>
      </c>
      <c r="G145" s="323">
        <f>G146+G147+G148+G149+G150</f>
        <v>0</v>
      </c>
    </row>
    <row r="146" spans="1:7" ht="12" customHeight="1" x14ac:dyDescent="0.25">
      <c r="A146" s="11" t="s">
        <v>86</v>
      </c>
      <c r="B146" s="419" t="s">
        <v>398</v>
      </c>
      <c r="C146" s="398">
        <f>'7.1. sz. mell'!C147</f>
        <v>0</v>
      </c>
      <c r="D146" s="398">
        <f>'7.1. sz. mell'!D147</f>
        <v>0</v>
      </c>
      <c r="E146" s="398">
        <f>'7.1. sz. mell'!E147</f>
        <v>0</v>
      </c>
      <c r="F146" s="398">
        <f>'7.1. sz. mell'!F147</f>
        <v>0</v>
      </c>
      <c r="G146" s="398">
        <f>'7.1. sz. mell'!G147</f>
        <v>0</v>
      </c>
    </row>
    <row r="147" spans="1:7" ht="12" customHeight="1" x14ac:dyDescent="0.25">
      <c r="A147" s="11" t="s">
        <v>87</v>
      </c>
      <c r="B147" s="419" t="s">
        <v>405</v>
      </c>
      <c r="C147" s="399">
        <f>'7.1. sz. mell'!C148</f>
        <v>0</v>
      </c>
      <c r="D147" s="399">
        <f>'7.1. sz. mell'!D148</f>
        <v>0</v>
      </c>
      <c r="E147" s="399">
        <f>'7.1. sz. mell'!E148</f>
        <v>0</v>
      </c>
      <c r="F147" s="399">
        <f>'7.1. sz. mell'!F148</f>
        <v>0</v>
      </c>
      <c r="G147" s="399">
        <f>'7.1. sz. mell'!G148</f>
        <v>0</v>
      </c>
    </row>
    <row r="148" spans="1:7" ht="12" customHeight="1" x14ac:dyDescent="0.25">
      <c r="A148" s="11" t="s">
        <v>238</v>
      </c>
      <c r="B148" s="419" t="s">
        <v>400</v>
      </c>
      <c r="C148" s="399">
        <f>'7.1. sz. mell'!C149</f>
        <v>0</v>
      </c>
      <c r="D148" s="399">
        <f>'7.1. sz. mell'!D149</f>
        <v>0</v>
      </c>
      <c r="E148" s="399">
        <f>'7.1. sz. mell'!E149</f>
        <v>0</v>
      </c>
      <c r="F148" s="399">
        <f>'7.1. sz. mell'!F149</f>
        <v>0</v>
      </c>
      <c r="G148" s="399">
        <f>'7.1. sz. mell'!G149</f>
        <v>0</v>
      </c>
    </row>
    <row r="149" spans="1:7" ht="12" customHeight="1" x14ac:dyDescent="0.25">
      <c r="A149" s="11" t="s">
        <v>239</v>
      </c>
      <c r="B149" s="419" t="s">
        <v>406</v>
      </c>
      <c r="C149" s="399">
        <f>'7.1. sz. mell'!C150</f>
        <v>0</v>
      </c>
      <c r="D149" s="399">
        <f>'7.1. sz. mell'!D150</f>
        <v>0</v>
      </c>
      <c r="E149" s="399">
        <f>'7.1. sz. mell'!E150</f>
        <v>0</v>
      </c>
      <c r="F149" s="399">
        <f>'7.1. sz. mell'!F150</f>
        <v>0</v>
      </c>
      <c r="G149" s="399">
        <f>'7.1. sz. mell'!G150</f>
        <v>0</v>
      </c>
    </row>
    <row r="150" spans="1:7" ht="12" customHeight="1" thickBot="1" x14ac:dyDescent="0.3">
      <c r="A150" s="11" t="s">
        <v>404</v>
      </c>
      <c r="B150" s="419" t="s">
        <v>407</v>
      </c>
      <c r="C150" s="400">
        <f>'7.1. sz. mell'!C151</f>
        <v>0</v>
      </c>
      <c r="D150" s="400">
        <f>'7.1. sz. mell'!D151</f>
        <v>0</v>
      </c>
      <c r="E150" s="400">
        <f>'7.1. sz. mell'!E151</f>
        <v>0</v>
      </c>
      <c r="F150" s="400">
        <f>'7.1. sz. mell'!F151</f>
        <v>0</v>
      </c>
      <c r="G150" s="400">
        <f>'7.1. sz. mell'!G151</f>
        <v>0</v>
      </c>
    </row>
    <row r="151" spans="1:7" ht="12" customHeight="1" thickBot="1" x14ac:dyDescent="0.3">
      <c r="A151" s="16" t="s">
        <v>20</v>
      </c>
      <c r="B151" s="328" t="s">
        <v>408</v>
      </c>
      <c r="C151" s="323"/>
      <c r="D151" s="323"/>
      <c r="E151" s="323"/>
      <c r="F151" s="323"/>
      <c r="G151" s="323"/>
    </row>
    <row r="152" spans="1:7" ht="12" customHeight="1" thickBot="1" x14ac:dyDescent="0.3">
      <c r="A152" s="16" t="s">
        <v>21</v>
      </c>
      <c r="B152" s="328" t="s">
        <v>409</v>
      </c>
      <c r="C152" s="323"/>
      <c r="D152" s="323"/>
      <c r="E152" s="323"/>
      <c r="F152" s="323"/>
      <c r="G152" s="323"/>
    </row>
    <row r="153" spans="1:7" ht="15" customHeight="1" thickBot="1" x14ac:dyDescent="0.3">
      <c r="A153" s="16" t="s">
        <v>22</v>
      </c>
      <c r="B153" s="328" t="s">
        <v>411</v>
      </c>
      <c r="C153" s="323">
        <f>C129+C140</f>
        <v>27831970</v>
      </c>
      <c r="D153" s="323">
        <f>D129+D140</f>
        <v>27831970</v>
      </c>
      <c r="E153" s="323">
        <f>E129+E140</f>
        <v>27831970</v>
      </c>
      <c r="F153" s="323">
        <f>F129+F140</f>
        <v>185084832</v>
      </c>
      <c r="G153" s="323">
        <f>G129+G140</f>
        <v>172205046</v>
      </c>
    </row>
    <row r="154" spans="1:7" s="196" customFormat="1" ht="12.95" customHeight="1" thickBot="1" x14ac:dyDescent="0.25">
      <c r="A154" s="142" t="s">
        <v>23</v>
      </c>
      <c r="B154" s="329" t="s">
        <v>410</v>
      </c>
      <c r="C154" s="323">
        <f>C128+C153</f>
        <v>2042445572</v>
      </c>
      <c r="D154" s="323">
        <f>D128+D153</f>
        <v>2044040874</v>
      </c>
      <c r="E154" s="323">
        <f>E128+E153</f>
        <v>2054143695</v>
      </c>
      <c r="F154" s="323">
        <f>F128+F153</f>
        <v>2358323060</v>
      </c>
      <c r="G154" s="323">
        <f>G128+G153</f>
        <v>1366786010</v>
      </c>
    </row>
    <row r="155" spans="1:7" ht="7.5" customHeight="1" x14ac:dyDescent="0.25"/>
    <row r="156" spans="1:7" x14ac:dyDescent="0.25">
      <c r="A156" s="678" t="s">
        <v>314</v>
      </c>
      <c r="B156" s="678"/>
      <c r="C156" s="678"/>
      <c r="D156" s="678"/>
      <c r="E156" s="194"/>
      <c r="F156" s="194"/>
      <c r="G156" s="194"/>
    </row>
    <row r="157" spans="1:7" ht="15" customHeight="1" thickBot="1" x14ac:dyDescent="0.3">
      <c r="A157" s="675" t="s">
        <v>120</v>
      </c>
      <c r="B157" s="675"/>
      <c r="C157" s="145"/>
      <c r="D157" s="145"/>
      <c r="E157" s="145"/>
      <c r="F157" s="145"/>
      <c r="G157" s="145" t="str">
        <f>G90</f>
        <v>Forintban!</v>
      </c>
    </row>
    <row r="158" spans="1:7" ht="13.5" customHeight="1" thickBot="1" x14ac:dyDescent="0.3">
      <c r="A158" s="16">
        <v>1</v>
      </c>
      <c r="B158" s="422" t="s">
        <v>412</v>
      </c>
      <c r="C158" s="323">
        <f>+C62-C128</f>
        <v>-550941332</v>
      </c>
      <c r="D158" s="323">
        <f>+D62-D128</f>
        <v>-550941332</v>
      </c>
      <c r="E158" s="323">
        <f>+E62-E128</f>
        <v>-550941332</v>
      </c>
      <c r="F158" s="323">
        <f>+F62-F128</f>
        <v>-551058465</v>
      </c>
      <c r="G158" s="323">
        <f>+G62-G128</f>
        <v>68753938</v>
      </c>
    </row>
    <row r="159" spans="1:7" ht="27.75" customHeight="1" thickBot="1" x14ac:dyDescent="0.3">
      <c r="A159" s="16" t="s">
        <v>14</v>
      </c>
      <c r="B159" s="422" t="s">
        <v>628</v>
      </c>
      <c r="C159" s="323">
        <f>+C86-C153</f>
        <v>550941332</v>
      </c>
      <c r="D159" s="323">
        <f>+D86-D153</f>
        <v>550941332</v>
      </c>
      <c r="E159" s="323">
        <f>+E86-E153</f>
        <v>550941332</v>
      </c>
      <c r="F159" s="323">
        <f>+F86-F153</f>
        <v>551058465</v>
      </c>
      <c r="G159" s="323">
        <f>+G86-G153</f>
        <v>531910280</v>
      </c>
    </row>
    <row r="161" spans="4:6" x14ac:dyDescent="0.25">
      <c r="D161" s="498"/>
      <c r="E161" s="498"/>
      <c r="F161" s="498"/>
    </row>
  </sheetData>
  <mergeCells count="6">
    <mergeCell ref="A2:B2"/>
    <mergeCell ref="A90:B90"/>
    <mergeCell ref="A157:B157"/>
    <mergeCell ref="A1:D1"/>
    <mergeCell ref="A89:D89"/>
    <mergeCell ref="A156:D156"/>
  </mergeCells>
  <phoneticPr fontId="0" type="noConversion"/>
  <printOptions horizontalCentered="1"/>
  <pageMargins left="0.18" right="0.3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Nagytarcsa Község Önkormányzata
2020. ÉVI KÖLTSÉGVETÉSÉNEK ÖSSZEVONT MÉRLEGE&amp;10
&amp;R&amp;"Times New Roman CE,Félkövér dőlt"&amp;11 1.1. melléklet a 3/2020. (II.27) önkormányzati rendelethez</oddHeader>
  </headerFooter>
  <rowBreaks count="1" manualBreakCount="1">
    <brk id="87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1640625" style="181" customWidth="1"/>
    <col min="2" max="2" width="61" style="182" customWidth="1"/>
    <col min="3" max="4" width="14.6640625" style="183" customWidth="1"/>
    <col min="5" max="7" width="15.1640625" style="183" customWidth="1"/>
    <col min="8" max="8" width="19.1640625" style="183" customWidth="1"/>
    <col min="9" max="9" width="10.5" style="3" bestFit="1" customWidth="1"/>
    <col min="10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+CONCATENATE("8.4. melléklet a 3/",LEFT(ÖSSZEFÜGGÉSEK!A5,4),". (II.27) önkormányzati rendelethez")</f>
        <v>8.4.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520</v>
      </c>
      <c r="C3" s="442" t="s">
        <v>521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10263600</v>
      </c>
      <c r="D15" s="323">
        <f>+D16+D17+D18+D19+D20</f>
        <v>10263600</v>
      </c>
      <c r="E15" s="323">
        <f>+E16+E17+E18+E19+E20</f>
        <v>10263600</v>
      </c>
      <c r="F15" s="323">
        <f>+F16+F17+F18+F19+F20</f>
        <v>11959000</v>
      </c>
      <c r="G15" s="323">
        <f>+G16+G17+G18+G19+G20</f>
        <v>11959000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9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9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9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9" s="46" customFormat="1" ht="12" customHeight="1" x14ac:dyDescent="0.2">
      <c r="A20" s="207" t="s">
        <v>98</v>
      </c>
      <c r="B20" s="388" t="s">
        <v>198</v>
      </c>
      <c r="C20" s="425">
        <v>10263600</v>
      </c>
      <c r="D20" s="425">
        <v>10263600</v>
      </c>
      <c r="E20" s="425">
        <v>10263600</v>
      </c>
      <c r="F20" s="425">
        <v>11959000</v>
      </c>
      <c r="G20" s="425">
        <v>11959000</v>
      </c>
      <c r="H20" s="425"/>
      <c r="I20" s="629"/>
    </row>
    <row r="21" spans="1:9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9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9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9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9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9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9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9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9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9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9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9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10263600</v>
      </c>
      <c r="D65" s="427">
        <f>+D8+D15+D22+D29+D37+D49+D55+D60</f>
        <v>10263600</v>
      </c>
      <c r="E65" s="427">
        <f>+E8+E15+E22+E29+E37+E49+E55+E60</f>
        <v>10263600</v>
      </c>
      <c r="F65" s="427">
        <f>+F8+F15+F22+F29+F37+F49+F55+F60</f>
        <v>11959000</v>
      </c>
      <c r="G65" s="427">
        <f>+G8+G15+G22+G29+G37+G49+G55+G60</f>
        <v>11959000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9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9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9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9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9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9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9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9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9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9" s="46" customFormat="1" ht="12" customHeight="1" thickBot="1" x14ac:dyDescent="0.2">
      <c r="A90" s="213" t="s">
        <v>446</v>
      </c>
      <c r="B90" s="395" t="s">
        <v>447</v>
      </c>
      <c r="C90" s="427">
        <f>+C65+C89</f>
        <v>10263600</v>
      </c>
      <c r="D90" s="427">
        <f>+D65+D89</f>
        <v>10263600</v>
      </c>
      <c r="E90" s="427">
        <f>+E65+E89</f>
        <v>10263600</v>
      </c>
      <c r="F90" s="427">
        <f>+F65+F89</f>
        <v>11959000</v>
      </c>
      <c r="G90" s="427">
        <f>+G65+G89</f>
        <v>11959000</v>
      </c>
      <c r="H90" s="427"/>
    </row>
    <row r="91" spans="1:9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9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9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11517751</v>
      </c>
      <c r="D93" s="325">
        <f>+D94+D95+D96+D97+D98+D111</f>
        <v>11717751</v>
      </c>
      <c r="E93" s="325">
        <f>+E94+E95+E96+E97+E98+E111</f>
        <v>11717751</v>
      </c>
      <c r="F93" s="325">
        <f>+F94+F95+F96+F97+F98+F111</f>
        <v>13134646</v>
      </c>
      <c r="G93" s="325">
        <f>+G94+G95+G96+G97+G98+G111</f>
        <v>12575754</v>
      </c>
      <c r="H93" s="325"/>
    </row>
    <row r="94" spans="1:9" ht="21" customHeight="1" x14ac:dyDescent="0.2">
      <c r="A94" s="214" t="s">
        <v>88</v>
      </c>
      <c r="B94" s="410" t="s">
        <v>43</v>
      </c>
      <c r="C94" s="465">
        <v>8580330</v>
      </c>
      <c r="D94" s="465">
        <f>8580330+200000</f>
        <v>8780330</v>
      </c>
      <c r="E94" s="465">
        <v>8780330</v>
      </c>
      <c r="F94" s="465">
        <f>9930330</f>
        <v>9930330</v>
      </c>
      <c r="G94" s="465">
        <v>9681801</v>
      </c>
      <c r="H94" s="465" t="s">
        <v>698</v>
      </c>
      <c r="I94" s="27"/>
    </row>
    <row r="95" spans="1:9" ht="12" customHeight="1" x14ac:dyDescent="0.2">
      <c r="A95" s="207" t="s">
        <v>89</v>
      </c>
      <c r="B95" s="411" t="s">
        <v>140</v>
      </c>
      <c r="C95" s="425">
        <v>1631558</v>
      </c>
      <c r="D95" s="425">
        <v>1631558</v>
      </c>
      <c r="E95" s="425">
        <v>1631558</v>
      </c>
      <c r="F95" s="425">
        <v>1674453</v>
      </c>
      <c r="G95" s="425">
        <v>1674451</v>
      </c>
      <c r="H95" s="425"/>
      <c r="I95" s="27"/>
    </row>
    <row r="96" spans="1:9" ht="12" customHeight="1" x14ac:dyDescent="0.2">
      <c r="A96" s="207" t="s">
        <v>90</v>
      </c>
      <c r="B96" s="411" t="s">
        <v>112</v>
      </c>
      <c r="C96" s="426">
        <v>1305863</v>
      </c>
      <c r="D96" s="426">
        <v>1305863</v>
      </c>
      <c r="E96" s="426">
        <v>1305863</v>
      </c>
      <c r="F96" s="426">
        <v>1529863</v>
      </c>
      <c r="G96" s="426">
        <v>1219502</v>
      </c>
      <c r="H96" s="426"/>
      <c r="I96" s="27">
        <f>F96-E96-4000-140000-40000-10000-30000</f>
        <v>0</v>
      </c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11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11" ht="12" customHeight="1" thickBot="1" x14ac:dyDescent="0.25">
      <c r="A114" s="22" t="s">
        <v>14</v>
      </c>
      <c r="B114" s="422" t="s">
        <v>301</v>
      </c>
      <c r="C114" s="323">
        <f>+C115+C117+C119</f>
        <v>101600</v>
      </c>
      <c r="D114" s="323">
        <f>+D115+D117+D119</f>
        <v>101600</v>
      </c>
      <c r="E114" s="323">
        <f>+E115+E117+E119</f>
        <v>101600</v>
      </c>
      <c r="F114" s="323">
        <f>+F115+F117+F119</f>
        <v>1582906</v>
      </c>
      <c r="G114" s="323">
        <f>+G115+G117+G119</f>
        <v>1563302</v>
      </c>
      <c r="H114" s="323"/>
    </row>
    <row r="115" spans="1:11" ht="28.9" customHeight="1" x14ac:dyDescent="0.2">
      <c r="A115" s="206" t="s">
        <v>94</v>
      </c>
      <c r="B115" s="411" t="s">
        <v>167</v>
      </c>
      <c r="C115" s="424">
        <v>101600</v>
      </c>
      <c r="D115" s="424">
        <v>101600</v>
      </c>
      <c r="E115" s="424">
        <v>101600</v>
      </c>
      <c r="F115" s="424">
        <v>1582906</v>
      </c>
      <c r="G115" s="424">
        <v>1563302</v>
      </c>
      <c r="H115" s="424"/>
      <c r="I115" s="27"/>
      <c r="J115" s="27"/>
      <c r="K115" s="27"/>
    </row>
    <row r="116" spans="1:11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11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11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11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11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11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11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11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11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11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11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11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11" ht="12" customHeight="1" thickBot="1" x14ac:dyDescent="0.25">
      <c r="A128" s="22" t="s">
        <v>15</v>
      </c>
      <c r="B128" s="328" t="s">
        <v>386</v>
      </c>
      <c r="C128" s="323">
        <f>+C93+C114</f>
        <v>11619351</v>
      </c>
      <c r="D128" s="323">
        <f>+D93+D114</f>
        <v>11819351</v>
      </c>
      <c r="E128" s="323">
        <f>+E93+E114</f>
        <v>11819351</v>
      </c>
      <c r="F128" s="323">
        <f>+F93+F114</f>
        <v>14717552</v>
      </c>
      <c r="G128" s="323">
        <f>+G93+G114</f>
        <v>14139056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11619351</v>
      </c>
      <c r="D155" s="434">
        <f>+D128+D154</f>
        <v>11819351</v>
      </c>
      <c r="E155" s="434">
        <f>+E128+E154</f>
        <v>11819351</v>
      </c>
      <c r="F155" s="434">
        <f>+F128+F154</f>
        <v>14717552</v>
      </c>
      <c r="G155" s="434">
        <f>+G128+G154</f>
        <v>14139056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>
        <v>1</v>
      </c>
      <c r="D157" s="436">
        <v>1</v>
      </c>
      <c r="E157" s="436">
        <v>1</v>
      </c>
      <c r="F157" s="436">
        <v>1</v>
      </c>
      <c r="G157" s="436">
        <v>1</v>
      </c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/>
    </sheetView>
  </sheetViews>
  <sheetFormatPr defaultRowHeight="12.75" x14ac:dyDescent="0.2"/>
  <cols>
    <col min="1" max="1" width="15.83203125" style="181" customWidth="1"/>
    <col min="2" max="2" width="61.6640625" style="182" customWidth="1"/>
    <col min="3" max="4" width="15.1640625" style="183" customWidth="1"/>
    <col min="5" max="7" width="16.1640625" style="183" customWidth="1"/>
    <col min="8" max="8" width="22.832031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+CONCATENATE("8.5. melléklet a 3/",LEFT(ÖSSZEFÜGGÉSEK!A5,4),". (II.27) önkormányzati rendelethez")</f>
        <v>8.5.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522</v>
      </c>
      <c r="C3" s="442" t="s">
        <v>523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10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10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10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10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10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10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10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10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10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10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10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10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10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6730613</v>
      </c>
      <c r="D93" s="325">
        <f>+D94+D95+D96+D97+D98+D111</f>
        <v>3685575</v>
      </c>
      <c r="E93" s="325">
        <f>+E94+E95+E96+E97+E98+E111</f>
        <v>3685575</v>
      </c>
      <c r="F93" s="325">
        <f>+F94+F95+F96+F97+F98+F111</f>
        <v>3678575</v>
      </c>
      <c r="G93" s="325">
        <f>+G94+G95+G96+G97+G98+G111</f>
        <v>1795891</v>
      </c>
      <c r="H93" s="325"/>
    </row>
    <row r="94" spans="1:10" ht="12" customHeight="1" x14ac:dyDescent="0.2">
      <c r="A94" s="214" t="s">
        <v>88</v>
      </c>
      <c r="B94" s="410" t="s">
        <v>43</v>
      </c>
      <c r="C94" s="465"/>
      <c r="D94" s="465">
        <f>544000</f>
        <v>544000</v>
      </c>
      <c r="E94" s="465">
        <v>544000</v>
      </c>
      <c r="F94" s="465">
        <v>596200</v>
      </c>
      <c r="G94" s="465">
        <v>596114</v>
      </c>
      <c r="H94" s="465" t="s">
        <v>625</v>
      </c>
      <c r="I94" s="27"/>
    </row>
    <row r="95" spans="1:10" ht="12" customHeight="1" x14ac:dyDescent="0.2">
      <c r="A95" s="207" t="s">
        <v>89</v>
      </c>
      <c r="B95" s="411" t="s">
        <v>140</v>
      </c>
      <c r="C95" s="425"/>
      <c r="D95" s="425">
        <f>95200</f>
        <v>95200</v>
      </c>
      <c r="E95" s="425">
        <v>95200</v>
      </c>
      <c r="F95" s="425">
        <v>93000</v>
      </c>
      <c r="G95" s="425">
        <v>77380</v>
      </c>
      <c r="H95" s="425" t="s">
        <v>625</v>
      </c>
      <c r="I95" s="27"/>
    </row>
    <row r="96" spans="1:10" ht="22.5" customHeight="1" x14ac:dyDescent="0.2">
      <c r="A96" s="207" t="s">
        <v>90</v>
      </c>
      <c r="B96" s="411" t="s">
        <v>112</v>
      </c>
      <c r="C96" s="426">
        <v>6730613</v>
      </c>
      <c r="D96" s="426">
        <f>6730613-2900975-783263</f>
        <v>3046375</v>
      </c>
      <c r="E96" s="426">
        <v>3046375</v>
      </c>
      <c r="F96" s="426">
        <v>2989375</v>
      </c>
      <c r="G96" s="426">
        <v>1122397</v>
      </c>
      <c r="H96" s="426" t="s">
        <v>643</v>
      </c>
      <c r="I96" s="27"/>
      <c r="J96" s="27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9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9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7000</v>
      </c>
      <c r="G114" s="323">
        <f>+G115+G117+G119</f>
        <v>7000</v>
      </c>
      <c r="H114" s="323"/>
    </row>
    <row r="115" spans="1:9" ht="22.5" x14ac:dyDescent="0.2">
      <c r="A115" s="206" t="s">
        <v>94</v>
      </c>
      <c r="B115" s="411" t="s">
        <v>167</v>
      </c>
      <c r="C115" s="424"/>
      <c r="D115" s="424"/>
      <c r="E115" s="424"/>
      <c r="F115" s="424">
        <v>7000</v>
      </c>
      <c r="G115" s="424">
        <v>7000</v>
      </c>
      <c r="H115" s="630" t="s">
        <v>679</v>
      </c>
      <c r="I115" s="27"/>
    </row>
    <row r="116" spans="1:9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9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9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9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9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9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9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9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9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9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9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9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9" ht="12" customHeight="1" thickBot="1" x14ac:dyDescent="0.25">
      <c r="A128" s="22" t="s">
        <v>15</v>
      </c>
      <c r="B128" s="328" t="s">
        <v>386</v>
      </c>
      <c r="C128" s="323">
        <f>+C93+C114</f>
        <v>6730613</v>
      </c>
      <c r="D128" s="323">
        <f>+D93+D114</f>
        <v>3685575</v>
      </c>
      <c r="E128" s="323">
        <f>+E93+E114</f>
        <v>3685575</v>
      </c>
      <c r="F128" s="323">
        <f>+F93+F114</f>
        <v>3685575</v>
      </c>
      <c r="G128" s="323">
        <f>+G93+G114</f>
        <v>1802891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6730613</v>
      </c>
      <c r="D155" s="434">
        <f>+D128+D154</f>
        <v>3685575</v>
      </c>
      <c r="E155" s="434">
        <f>+E128+E154</f>
        <v>3685575</v>
      </c>
      <c r="F155" s="434">
        <f>+F128+F154</f>
        <v>3685575</v>
      </c>
      <c r="G155" s="434">
        <f>+G128+G154</f>
        <v>1802891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5" style="181" customWidth="1"/>
    <col min="2" max="2" width="61" style="182" customWidth="1"/>
    <col min="3" max="4" width="14.1640625" style="183" customWidth="1"/>
    <col min="5" max="7" width="15.33203125" style="183" customWidth="1"/>
    <col min="8" max="8" width="17.66406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+CONCATENATE("8.6. melléklet a 3/",LEFT(ÖSSZEFÜGGÉSEK!A5,4),". (II.27) önkormányzati rendelethez")</f>
        <v>8.6.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524</v>
      </c>
      <c r="C3" s="442" t="s">
        <v>525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9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9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9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9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9" s="47" customFormat="1" ht="12" customHeight="1" thickBot="1" x14ac:dyDescent="0.25">
      <c r="A37" s="22" t="s">
        <v>17</v>
      </c>
      <c r="B37" s="322" t="s">
        <v>372</v>
      </c>
      <c r="C37" s="323">
        <f>SUM(C38:C48)</f>
        <v>22860000</v>
      </c>
      <c r="D37" s="323">
        <f>SUM(D38:D48)</f>
        <v>22860000</v>
      </c>
      <c r="E37" s="323">
        <f>SUM(E38:E48)</f>
        <v>22860000</v>
      </c>
      <c r="F37" s="323">
        <f>SUM(F38:F48)</f>
        <v>22706200</v>
      </c>
      <c r="G37" s="323">
        <f>SUM(G38:G48)</f>
        <v>16057114</v>
      </c>
      <c r="H37" s="323"/>
    </row>
    <row r="38" spans="1:9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9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9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9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9" s="47" customFormat="1" ht="12" customHeight="1" x14ac:dyDescent="0.2">
      <c r="A42" s="207" t="s">
        <v>133</v>
      </c>
      <c r="B42" s="388" t="s">
        <v>219</v>
      </c>
      <c r="C42" s="425">
        <v>18000000</v>
      </c>
      <c r="D42" s="425">
        <v>18000000</v>
      </c>
      <c r="E42" s="425">
        <v>18000000</v>
      </c>
      <c r="F42" s="425">
        <v>17878917</v>
      </c>
      <c r="G42" s="425">
        <v>12646345</v>
      </c>
      <c r="H42" s="701" t="s">
        <v>680</v>
      </c>
      <c r="I42" s="631"/>
    </row>
    <row r="43" spans="1:9" s="47" customFormat="1" ht="12" customHeight="1" x14ac:dyDescent="0.2">
      <c r="A43" s="207" t="s">
        <v>134</v>
      </c>
      <c r="B43" s="388" t="s">
        <v>220</v>
      </c>
      <c r="C43" s="425">
        <v>4860000</v>
      </c>
      <c r="D43" s="425">
        <v>4860000</v>
      </c>
      <c r="E43" s="425">
        <v>4860000</v>
      </c>
      <c r="F43" s="425">
        <v>4827283</v>
      </c>
      <c r="G43" s="425">
        <v>3410769</v>
      </c>
      <c r="H43" s="702"/>
      <c r="I43" s="631"/>
    </row>
    <row r="44" spans="1:9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9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9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9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9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22860000</v>
      </c>
      <c r="D65" s="427">
        <f>+D8+D15+D22+D29+D37+D49+D55+D60</f>
        <v>22860000</v>
      </c>
      <c r="E65" s="427">
        <f>+E8+E15+E22+E29+E37+E49+E55+E60</f>
        <v>22860000</v>
      </c>
      <c r="F65" s="427">
        <f>+F8+F15+F22+F29+F37+F49+F55+F60</f>
        <v>22706200</v>
      </c>
      <c r="G65" s="427">
        <f>+G8+G15+G22+G29+G37+G49+G55+G60</f>
        <v>16057114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9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9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9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9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9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9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9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9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9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9" s="46" customFormat="1" ht="12" customHeight="1" thickBot="1" x14ac:dyDescent="0.2">
      <c r="A90" s="213" t="s">
        <v>446</v>
      </c>
      <c r="B90" s="395" t="s">
        <v>447</v>
      </c>
      <c r="C90" s="427">
        <f>+C65+C89</f>
        <v>22860000</v>
      </c>
      <c r="D90" s="427">
        <f>+D65+D89</f>
        <v>22860000</v>
      </c>
      <c r="E90" s="427">
        <f>+E65+E89</f>
        <v>22860000</v>
      </c>
      <c r="F90" s="427">
        <f>+F65+F89</f>
        <v>22706200</v>
      </c>
      <c r="G90" s="427">
        <f>+G65+G89</f>
        <v>16057114</v>
      </c>
      <c r="H90" s="427"/>
    </row>
    <row r="91" spans="1:9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9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9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39370000</v>
      </c>
      <c r="D93" s="325">
        <f>+D94+D95+D96+D97+D98+D111</f>
        <v>39370000</v>
      </c>
      <c r="E93" s="325">
        <f>+E94+E95+E96+E97+E98+E111</f>
        <v>39867192</v>
      </c>
      <c r="F93" s="325">
        <f>+F94+F95+F96+F97+F98+F111</f>
        <v>38916646</v>
      </c>
      <c r="G93" s="325">
        <f>+G94+G95+G96+G97+G98+G111</f>
        <v>32027478</v>
      </c>
      <c r="H93" s="325"/>
    </row>
    <row r="94" spans="1:9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9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9" ht="45" x14ac:dyDescent="0.2">
      <c r="A96" s="207" t="s">
        <v>90</v>
      </c>
      <c r="B96" s="411" t="s">
        <v>112</v>
      </c>
      <c r="C96" s="426">
        <v>39370000</v>
      </c>
      <c r="D96" s="426">
        <v>39370000</v>
      </c>
      <c r="E96" s="426">
        <v>39867192</v>
      </c>
      <c r="F96" s="426">
        <v>38916646</v>
      </c>
      <c r="G96" s="426">
        <v>32027478</v>
      </c>
      <c r="H96" s="597" t="s">
        <v>700</v>
      </c>
      <c r="I96" s="27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24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39370000</v>
      </c>
      <c r="D128" s="323">
        <f>+D93+D114</f>
        <v>39370000</v>
      </c>
      <c r="E128" s="323">
        <f>+E93+E114</f>
        <v>39867192</v>
      </c>
      <c r="F128" s="323">
        <f>+F93+F114</f>
        <v>38916646</v>
      </c>
      <c r="G128" s="323">
        <f>+G93+G114</f>
        <v>32027478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39370000</v>
      </c>
      <c r="D155" s="434">
        <f>+D128+D154</f>
        <v>39370000</v>
      </c>
      <c r="E155" s="434">
        <f>+E128+E154</f>
        <v>39867192</v>
      </c>
      <c r="F155" s="434">
        <f>+F128+F154</f>
        <v>38916646</v>
      </c>
      <c r="G155" s="434">
        <f>+G128+G154</f>
        <v>32027478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mergeCells count="1">
    <mergeCell ref="H42:H43"/>
  </mergeCells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33203125" style="181" customWidth="1"/>
    <col min="2" max="2" width="59.83203125" style="182" customWidth="1"/>
    <col min="3" max="7" width="14.83203125" style="183" customWidth="1"/>
    <col min="8" max="8" width="25" style="183" customWidth="1"/>
    <col min="9" max="9" width="11.83203125" style="3" customWidth="1"/>
    <col min="10" max="10" width="10.5" style="3" bestFit="1" customWidth="1"/>
    <col min="11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+CONCATENATE("8.7. melléklet a 3/",LEFT(ÖSSZEFÜGGÉSEK!A5,4),". (II.27) önkormányzati rendelethez")</f>
        <v>8.7.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526</v>
      </c>
      <c r="C3" s="442" t="s">
        <v>527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2789834</v>
      </c>
      <c r="D93" s="325">
        <f>+D94+D95+D96+D97+D98+D111</f>
        <v>2472334</v>
      </c>
      <c r="E93" s="325">
        <f>+E94+E95+E96+E97+E98+E111</f>
        <v>2472334</v>
      </c>
      <c r="F93" s="325">
        <f>+F94+F95+F96+F97+F98+F111</f>
        <v>2472334</v>
      </c>
      <c r="G93" s="325">
        <f>+G94+G95+G96+G97+G98+G111</f>
        <v>0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20.25" customHeight="1" x14ac:dyDescent="0.2">
      <c r="A96" s="207" t="s">
        <v>90</v>
      </c>
      <c r="B96" s="411" t="s">
        <v>112</v>
      </c>
      <c r="C96" s="426">
        <v>2789834</v>
      </c>
      <c r="D96" s="426">
        <f>2789834-250000-67500</f>
        <v>2472334</v>
      </c>
      <c r="E96" s="426">
        <v>2472334</v>
      </c>
      <c r="F96" s="426">
        <v>2472334</v>
      </c>
      <c r="G96" s="596">
        <v>0</v>
      </c>
      <c r="H96" s="554" t="s">
        <v>643</v>
      </c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10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10" ht="12" customHeight="1" thickBot="1" x14ac:dyDescent="0.25">
      <c r="A114" s="22" t="s">
        <v>14</v>
      </c>
      <c r="B114" s="422" t="s">
        <v>301</v>
      </c>
      <c r="C114" s="323">
        <f>+C115+C117+C119</f>
        <v>49249191</v>
      </c>
      <c r="D114" s="323">
        <f>+D115+D117+D119</f>
        <v>49249191</v>
      </c>
      <c r="E114" s="323">
        <f>+E115+E117+E119</f>
        <v>49249191</v>
      </c>
      <c r="F114" s="323">
        <f>+F115+F117+F119</f>
        <v>30425689</v>
      </c>
      <c r="G114" s="323">
        <f>+G115+G117+G119</f>
        <v>2520000</v>
      </c>
      <c r="H114" s="323"/>
    </row>
    <row r="115" spans="1:10" ht="12" customHeight="1" x14ac:dyDescent="0.2">
      <c r="A115" s="206" t="s">
        <v>94</v>
      </c>
      <c r="B115" s="411" t="s">
        <v>167</v>
      </c>
      <c r="C115" s="424">
        <v>2638433</v>
      </c>
      <c r="D115" s="424">
        <v>2638433</v>
      </c>
      <c r="E115" s="424">
        <v>2638433</v>
      </c>
      <c r="F115" s="424">
        <v>2638433</v>
      </c>
      <c r="G115" s="424">
        <v>2520000</v>
      </c>
      <c r="H115" s="424"/>
    </row>
    <row r="116" spans="1:10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10" ht="24" customHeight="1" x14ac:dyDescent="0.2">
      <c r="A117" s="206" t="s">
        <v>96</v>
      </c>
      <c r="B117" s="417" t="s">
        <v>144</v>
      </c>
      <c r="C117" s="425">
        <v>46610758</v>
      </c>
      <c r="D117" s="425">
        <v>46610758</v>
      </c>
      <c r="E117" s="425">
        <v>46610758</v>
      </c>
      <c r="F117" s="425">
        <v>27787256</v>
      </c>
      <c r="G117" s="489">
        <v>0</v>
      </c>
      <c r="H117" s="632" t="s">
        <v>681</v>
      </c>
      <c r="I117" s="27"/>
      <c r="J117" s="27"/>
    </row>
    <row r="118" spans="1:10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10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10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10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10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10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10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10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10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10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10" ht="12" customHeight="1" thickBot="1" x14ac:dyDescent="0.25">
      <c r="A128" s="22" t="s">
        <v>15</v>
      </c>
      <c r="B128" s="328" t="s">
        <v>386</v>
      </c>
      <c r="C128" s="323">
        <f>+C93+C114</f>
        <v>52039025</v>
      </c>
      <c r="D128" s="323">
        <f>+D93+D114</f>
        <v>51721525</v>
      </c>
      <c r="E128" s="323">
        <f>+E93+E114</f>
        <v>51721525</v>
      </c>
      <c r="F128" s="323">
        <f>+F93+F114</f>
        <v>32898023</v>
      </c>
      <c r="G128" s="323">
        <f>+G93+G114</f>
        <v>2520000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52039025</v>
      </c>
      <c r="D155" s="434">
        <f>+D128+D154</f>
        <v>51721525</v>
      </c>
      <c r="E155" s="434">
        <f>+E128+E154</f>
        <v>51721525</v>
      </c>
      <c r="F155" s="434">
        <f>+F128+F154</f>
        <v>32898023</v>
      </c>
      <c r="G155" s="434">
        <f>+G128+G154</f>
        <v>2520000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/>
    </sheetView>
  </sheetViews>
  <sheetFormatPr defaultRowHeight="12.75" x14ac:dyDescent="0.2"/>
  <cols>
    <col min="1" max="1" width="15" style="181" customWidth="1"/>
    <col min="2" max="2" width="59.6640625" style="182" customWidth="1"/>
    <col min="3" max="4" width="14.83203125" style="183" customWidth="1"/>
    <col min="5" max="7" width="14.33203125" style="183" customWidth="1"/>
    <col min="8" max="8" width="20.1640625" style="183" customWidth="1"/>
    <col min="9" max="9" width="9.33203125" style="3"/>
    <col min="10" max="10" width="10" style="3" bestFit="1" customWidth="1"/>
    <col min="11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+CONCATENATE("8.8. melléklet a 3/",LEFT(ÖSSZEFÜGGÉSEK!A5,4),". (II.27) önkormányzati rendelethez")</f>
        <v>8.8.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510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528</v>
      </c>
      <c r="C3" s="442" t="s">
        <v>529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144373076</v>
      </c>
      <c r="G78" s="323">
        <f>SUM(G79:G81)</f>
        <v>144373076</v>
      </c>
      <c r="H78" s="323"/>
    </row>
    <row r="79" spans="1:8" s="47" customFormat="1" ht="67.5" x14ac:dyDescent="0.2">
      <c r="A79" s="206" t="s">
        <v>283</v>
      </c>
      <c r="B79" s="387" t="s">
        <v>263</v>
      </c>
      <c r="C79" s="428"/>
      <c r="D79" s="428"/>
      <c r="E79" s="428"/>
      <c r="F79" s="428">
        <v>144373076</v>
      </c>
      <c r="G79" s="428">
        <v>144373076</v>
      </c>
      <c r="H79" s="635" t="s">
        <v>710</v>
      </c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144373076</v>
      </c>
      <c r="G89" s="427">
        <f>+G66+G70+G75+G78+G82+G88+G87</f>
        <v>144373076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144373076</v>
      </c>
      <c r="G90" s="427">
        <f>+G65+G89</f>
        <v>144373076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135810365</v>
      </c>
      <c r="D93" s="325">
        <f>+D94+D95+D96+D97+D98+D111</f>
        <v>135810365</v>
      </c>
      <c r="E93" s="325">
        <f>+E94+E95+E96+E97+E98+E111</f>
        <v>135810365</v>
      </c>
      <c r="F93" s="325">
        <f>+F94+F95+F96+F97+F98+F111</f>
        <v>135734310</v>
      </c>
      <c r="G93" s="325">
        <f>+G94+G95+G96+G97+G98+G111</f>
        <v>119664999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/>
      <c r="D96" s="426"/>
      <c r="E96" s="426"/>
      <c r="F96" s="426"/>
      <c r="G96" s="426"/>
      <c r="H96" s="426"/>
    </row>
    <row r="97" spans="1:9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9" ht="34.15" customHeight="1" x14ac:dyDescent="0.2">
      <c r="A98" s="207" t="s">
        <v>102</v>
      </c>
      <c r="B98" s="15" t="s">
        <v>142</v>
      </c>
      <c r="C98" s="426">
        <f>C100</f>
        <v>135810365</v>
      </c>
      <c r="D98" s="426">
        <f>D100</f>
        <v>135810365</v>
      </c>
      <c r="E98" s="426">
        <f>E100</f>
        <v>135810365</v>
      </c>
      <c r="F98" s="426">
        <v>135734310</v>
      </c>
      <c r="G98" s="426">
        <v>119664999</v>
      </c>
      <c r="H98" s="628" t="s">
        <v>699</v>
      </c>
      <c r="I98" s="27"/>
    </row>
    <row r="99" spans="1:9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9" ht="12" customHeight="1" x14ac:dyDescent="0.2">
      <c r="A100" s="207" t="s">
        <v>93</v>
      </c>
      <c r="B100" s="414" t="s">
        <v>379</v>
      </c>
      <c r="C100" s="426">
        <v>135810365</v>
      </c>
      <c r="D100" s="426">
        <v>135810365</v>
      </c>
      <c r="E100" s="426">
        <v>135810365</v>
      </c>
      <c r="F100" s="426">
        <v>135734310</v>
      </c>
      <c r="G100" s="426">
        <v>119664999</v>
      </c>
      <c r="H100" s="426"/>
    </row>
    <row r="101" spans="1:9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9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9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9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9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9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9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9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9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9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9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9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135810365</v>
      </c>
      <c r="D128" s="323">
        <f>+D93+D114</f>
        <v>135810365</v>
      </c>
      <c r="E128" s="323">
        <f>+E93+E114</f>
        <v>135810365</v>
      </c>
      <c r="F128" s="323">
        <f>+F93+F114</f>
        <v>135734310</v>
      </c>
      <c r="G128" s="323">
        <f>+G93+G114</f>
        <v>119664999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144373076</v>
      </c>
      <c r="G140" s="427">
        <f>+G141+G142+G144+G145+G143</f>
        <v>144373076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45" x14ac:dyDescent="0.2">
      <c r="A142" s="206" t="s">
        <v>85</v>
      </c>
      <c r="B142" s="419" t="s">
        <v>313</v>
      </c>
      <c r="C142" s="425"/>
      <c r="D142" s="425"/>
      <c r="E142" s="425"/>
      <c r="F142" s="425">
        <v>144373076</v>
      </c>
      <c r="G142" s="425">
        <v>144373076</v>
      </c>
      <c r="H142" s="632" t="s">
        <v>719</v>
      </c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144373076</v>
      </c>
      <c r="G154" s="434">
        <f>+G129+G133+G140+G146+G152+G153</f>
        <v>144373076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135810365</v>
      </c>
      <c r="D155" s="434">
        <f>+D128+D154</f>
        <v>135810365</v>
      </c>
      <c r="E155" s="434">
        <f>+E128+E154</f>
        <v>135810365</v>
      </c>
      <c r="F155" s="434">
        <f>+F128+F154</f>
        <v>280107386</v>
      </c>
      <c r="G155" s="434">
        <f>+G128+G154</f>
        <v>264038075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5" style="181" customWidth="1"/>
    <col min="2" max="2" width="60.1640625" style="182" customWidth="1"/>
    <col min="3" max="4" width="14.83203125" style="183" customWidth="1"/>
    <col min="5" max="7" width="14.1640625" style="183" customWidth="1"/>
    <col min="8" max="8" width="16.83203125" style="183" bestFit="1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+CONCATENATE("8.9. melléklet a 3/",LEFT(ÖSSZEFÜGGÉSEK!A5,4),". (II.27) önkormányzati rendelethez")</f>
        <v>8.9.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530</v>
      </c>
      <c r="C3" s="442" t="s">
        <v>531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16.149999999999999" customHeight="1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9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9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9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9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9" s="47" customFormat="1" ht="12" customHeight="1" thickBot="1" x14ac:dyDescent="0.25">
      <c r="A37" s="22" t="s">
        <v>17</v>
      </c>
      <c r="B37" s="322" t="s">
        <v>372</v>
      </c>
      <c r="C37" s="323">
        <f>SUM(C38:C48)</f>
        <v>1397000</v>
      </c>
      <c r="D37" s="323">
        <f>SUM(D38:D48)</f>
        <v>1397000</v>
      </c>
      <c r="E37" s="323">
        <f>SUM(E38:E48)</f>
        <v>1397000</v>
      </c>
      <c r="F37" s="323">
        <f>SUM(F38:F48)</f>
        <v>1530200</v>
      </c>
      <c r="G37" s="323">
        <f>SUM(G38:G48)</f>
        <v>1530200</v>
      </c>
      <c r="H37" s="323"/>
    </row>
    <row r="38" spans="1:9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9" s="47" customFormat="1" ht="12" customHeight="1" x14ac:dyDescent="0.2">
      <c r="A39" s="207" t="s">
        <v>82</v>
      </c>
      <c r="B39" s="388" t="s">
        <v>216</v>
      </c>
      <c r="C39" s="425">
        <v>1100000</v>
      </c>
      <c r="D39" s="425">
        <v>1100000</v>
      </c>
      <c r="E39" s="425">
        <v>1100000</v>
      </c>
      <c r="F39" s="425">
        <v>1204883</v>
      </c>
      <c r="G39" s="425">
        <v>1204883</v>
      </c>
      <c r="H39" s="633" t="s">
        <v>682</v>
      </c>
      <c r="I39" s="631"/>
    </row>
    <row r="40" spans="1:9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634"/>
    </row>
    <row r="41" spans="1:9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634"/>
    </row>
    <row r="42" spans="1:9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634"/>
    </row>
    <row r="43" spans="1:9" s="47" customFormat="1" ht="12" customHeight="1" x14ac:dyDescent="0.2">
      <c r="A43" s="207" t="s">
        <v>134</v>
      </c>
      <c r="B43" s="388" t="s">
        <v>220</v>
      </c>
      <c r="C43" s="425">
        <v>297000</v>
      </c>
      <c r="D43" s="425">
        <v>297000</v>
      </c>
      <c r="E43" s="425">
        <v>297000</v>
      </c>
      <c r="F43" s="425">
        <v>325317</v>
      </c>
      <c r="G43" s="425">
        <v>325317</v>
      </c>
      <c r="H43" s="633" t="s">
        <v>683</v>
      </c>
      <c r="I43" s="631"/>
    </row>
    <row r="44" spans="1:9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9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9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9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9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1397000</v>
      </c>
      <c r="D65" s="427">
        <f>+D8+D15+D22+D29+D37+D49+D55+D60</f>
        <v>1397000</v>
      </c>
      <c r="E65" s="427">
        <f>+E8+E15+E22+E29+E37+E49+E55+E60</f>
        <v>1397000</v>
      </c>
      <c r="F65" s="427">
        <f>+F8+F15+F22+F29+F37+F49+F55+F60</f>
        <v>1530200</v>
      </c>
      <c r="G65" s="427">
        <f>+G8+G15+G22+G29+G37+G49+G55+G60</f>
        <v>1530200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1397000</v>
      </c>
      <c r="D90" s="427">
        <f>+D65+D89</f>
        <v>1397000</v>
      </c>
      <c r="E90" s="427">
        <f>+E65+E89</f>
        <v>1397000</v>
      </c>
      <c r="F90" s="427">
        <f>+F65+F89</f>
        <v>1530200</v>
      </c>
      <c r="G90" s="427">
        <f>+G65+G89</f>
        <v>1530200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838200</v>
      </c>
      <c r="D93" s="325">
        <f>+D94+D95+D96+D97+D98+D111</f>
        <v>838200</v>
      </c>
      <c r="E93" s="325">
        <f>+E94+E95+E96+E97+E98+E111</f>
        <v>838200</v>
      </c>
      <c r="F93" s="325">
        <f>+F94+F95+F96+F97+F98+F111</f>
        <v>838200</v>
      </c>
      <c r="G93" s="325">
        <f>+G94+G95+G96+G97+G98+G111</f>
        <v>0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>
        <v>838200</v>
      </c>
      <c r="D96" s="426">
        <v>838200</v>
      </c>
      <c r="E96" s="426">
        <v>838200</v>
      </c>
      <c r="F96" s="426">
        <v>838200</v>
      </c>
      <c r="G96" s="596">
        <v>0</v>
      </c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3492500</v>
      </c>
      <c r="D114" s="323">
        <f>+D115+D117+D119</f>
        <v>4686300</v>
      </c>
      <c r="E114" s="323">
        <f>+E115+E117+E119</f>
        <v>4686300</v>
      </c>
      <c r="F114" s="323">
        <f>+F115+F117+F119</f>
        <v>4686300</v>
      </c>
      <c r="G114" s="323">
        <f>+G115+G117+G119</f>
        <v>2073294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>
        <v>2603500</v>
      </c>
      <c r="D115" s="424">
        <f>2603500</f>
        <v>2603500</v>
      </c>
      <c r="E115" s="424">
        <v>2603500</v>
      </c>
      <c r="F115" s="424">
        <v>2603500</v>
      </c>
      <c r="G115" s="650">
        <v>0</v>
      </c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>
        <v>889000</v>
      </c>
      <c r="D117" s="425">
        <f>889000+812800+381000</f>
        <v>2082800</v>
      </c>
      <c r="E117" s="425">
        <v>2082800</v>
      </c>
      <c r="F117" s="425">
        <v>2082800</v>
      </c>
      <c r="G117" s="489">
        <v>2073294</v>
      </c>
      <c r="H117" s="425" t="s">
        <v>618</v>
      </c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4330700</v>
      </c>
      <c r="D128" s="323">
        <f>+D93+D114</f>
        <v>5524500</v>
      </c>
      <c r="E128" s="323">
        <f>+E93+E114</f>
        <v>5524500</v>
      </c>
      <c r="F128" s="323">
        <f>+F93+F114</f>
        <v>5524500</v>
      </c>
      <c r="G128" s="323">
        <f>+G93+G114</f>
        <v>2073294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4330700</v>
      </c>
      <c r="D155" s="434">
        <f>+D128+D154</f>
        <v>5524500</v>
      </c>
      <c r="E155" s="434">
        <f>+E128+E154</f>
        <v>5524500</v>
      </c>
      <c r="F155" s="434">
        <f>+F128+F154</f>
        <v>5524500</v>
      </c>
      <c r="G155" s="511">
        <f>+G128+G154</f>
        <v>2073294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6" style="181" customWidth="1"/>
    <col min="2" max="2" width="60.5" style="182" customWidth="1"/>
    <col min="3" max="5" width="15" style="183" customWidth="1"/>
    <col min="6" max="7" width="15.1640625" style="183" customWidth="1"/>
    <col min="8" max="8" width="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+CONCATENATE("8.10. melléklet a 3/",LEFT(ÖSSZEFÜGGÉSEK!A5,4),". (II.27) önkormányzati rendelethez")</f>
        <v>8.10.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583</v>
      </c>
      <c r="C3" s="442" t="s">
        <v>532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4" customHeight="1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32700500</v>
      </c>
      <c r="D37" s="323">
        <f>SUM(D38:D48)</f>
        <v>32700500</v>
      </c>
      <c r="E37" s="323">
        <f>SUM(E38:E48)</f>
        <v>32700500</v>
      </c>
      <c r="F37" s="323">
        <f>SUM(F38:F48)</f>
        <v>32700500</v>
      </c>
      <c r="G37" s="323">
        <f>SUM(G38:G48)</f>
        <v>27140269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>
        <v>7300000</v>
      </c>
      <c r="D39" s="425">
        <v>7300000</v>
      </c>
      <c r="E39" s="425">
        <v>7300000</v>
      </c>
      <c r="F39" s="425">
        <v>7300000</v>
      </c>
      <c r="G39" s="425">
        <v>3874593</v>
      </c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>
        <v>20000000</v>
      </c>
      <c r="D41" s="425">
        <v>20000000</v>
      </c>
      <c r="E41" s="425">
        <v>20000000</v>
      </c>
      <c r="F41" s="425">
        <v>20000000</v>
      </c>
      <c r="G41" s="425">
        <v>19215600</v>
      </c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>
        <v>5400000</v>
      </c>
      <c r="D43" s="425">
        <v>5400000</v>
      </c>
      <c r="E43" s="425">
        <v>5400000</v>
      </c>
      <c r="F43" s="425">
        <v>5400000</v>
      </c>
      <c r="G43" s="425">
        <v>4050000</v>
      </c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>
        <v>500</v>
      </c>
      <c r="D45" s="425">
        <v>500</v>
      </c>
      <c r="E45" s="425">
        <v>500</v>
      </c>
      <c r="F45" s="425">
        <v>500</v>
      </c>
      <c r="G45" s="425">
        <v>76</v>
      </c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32700500</v>
      </c>
      <c r="D65" s="427">
        <f>+D8+D15+D22+D29+D37+D49+D55+D60</f>
        <v>32700500</v>
      </c>
      <c r="E65" s="427">
        <f>+E8+E15+E22+E29+E37+E49+E55+E60</f>
        <v>32700500</v>
      </c>
      <c r="F65" s="427">
        <f>+F8+F15+F22+F29+F37+F49+F55+F60</f>
        <v>32700500</v>
      </c>
      <c r="G65" s="427">
        <f>+G8+G15+G22+G29+G37+G49+G55+G60</f>
        <v>27140269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32700500</v>
      </c>
      <c r="D90" s="427">
        <f>+D65+D89</f>
        <v>32700500</v>
      </c>
      <c r="E90" s="427">
        <f>+E65+E89</f>
        <v>32700500</v>
      </c>
      <c r="F90" s="427">
        <f>+F65+F89</f>
        <v>32700500</v>
      </c>
      <c r="G90" s="427">
        <f>+G65+G89</f>
        <v>27140269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10000000</v>
      </c>
      <c r="D93" s="325">
        <f>+D94+D95+D96+D97+D98+D111</f>
        <v>10000000</v>
      </c>
      <c r="E93" s="325">
        <f>+E94+E95+E96+E97+E98+E111</f>
        <v>10000000</v>
      </c>
      <c r="F93" s="325">
        <f>+F94+F95+F96+F97+F98+F111</f>
        <v>10000000</v>
      </c>
      <c r="G93" s="325">
        <f>+G94+G95+G96+G97+G98+G111</f>
        <v>9766536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>
        <v>10000000</v>
      </c>
      <c r="D96" s="426">
        <v>10000000</v>
      </c>
      <c r="E96" s="426">
        <v>10000000</v>
      </c>
      <c r="F96" s="426">
        <v>10000000</v>
      </c>
      <c r="G96" s="426">
        <v>9766536</v>
      </c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10000000</v>
      </c>
      <c r="D128" s="323">
        <f>+D93+D114</f>
        <v>10000000</v>
      </c>
      <c r="E128" s="323">
        <f>+E93+E114</f>
        <v>10000000</v>
      </c>
      <c r="F128" s="323">
        <f>+F93+F114</f>
        <v>10000000</v>
      </c>
      <c r="G128" s="323">
        <f>+G93+G114</f>
        <v>9766536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10000000</v>
      </c>
      <c r="D155" s="434">
        <f>+D128+D154</f>
        <v>10000000</v>
      </c>
      <c r="E155" s="434">
        <f>+E128+E154</f>
        <v>10000000</v>
      </c>
      <c r="F155" s="434">
        <f>+F128+F154</f>
        <v>10000000</v>
      </c>
      <c r="G155" s="434">
        <f>+G128+G154</f>
        <v>9766536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6.5" style="181" customWidth="1"/>
    <col min="2" max="2" width="61" style="182" customWidth="1"/>
    <col min="3" max="7" width="14.83203125" style="183" customWidth="1"/>
    <col min="8" max="8" width="30.5" style="183" customWidth="1"/>
    <col min="9" max="9" width="12.1640625" style="3" customWidth="1"/>
    <col min="10" max="16384" width="9.33203125" style="3"/>
  </cols>
  <sheetData>
    <row r="1" spans="1:9" s="2" customFormat="1" ht="16.5" customHeight="1" thickBot="1" x14ac:dyDescent="0.25">
      <c r="A1" s="95"/>
      <c r="B1" s="97"/>
      <c r="C1" s="286" t="str">
        <f>+CONCATENATE("8.11. melléklet a 3/",LEFT(ÖSSZEFÜGGÉSEK!A5,4),". (II.27) önkormányzati rendelethez")</f>
        <v>8.11. melléklet a 3/2020. (II.27) önkormányzati rendelethez</v>
      </c>
      <c r="D1" s="286"/>
      <c r="E1" s="286"/>
      <c r="F1" s="286"/>
      <c r="G1" s="286"/>
      <c r="H1" s="286"/>
    </row>
    <row r="2" spans="1:9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9" s="44" customFormat="1" ht="16.5" thickBot="1" x14ac:dyDescent="0.25">
      <c r="A3" s="98" t="s">
        <v>504</v>
      </c>
      <c r="B3" s="440" t="s">
        <v>533</v>
      </c>
      <c r="C3" s="442" t="s">
        <v>534</v>
      </c>
      <c r="D3" s="504"/>
      <c r="E3" s="504"/>
      <c r="F3" s="504"/>
      <c r="G3" s="504"/>
      <c r="H3" s="504"/>
    </row>
    <row r="4" spans="1:9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9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9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9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9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164656251</v>
      </c>
      <c r="D8" s="323">
        <f>+D9+D10+D11+D12+D13+D14</f>
        <v>166251553</v>
      </c>
      <c r="E8" s="323">
        <f>+E9+E10+E11+E12+E13+E14</f>
        <v>176354374</v>
      </c>
      <c r="F8" s="323">
        <f>+F9+F10+F11+F12+F13+F14</f>
        <v>181278051</v>
      </c>
      <c r="G8" s="323">
        <f>+G9+G10+G11+G12+G13+G14</f>
        <v>181278051</v>
      </c>
      <c r="H8" s="323"/>
    </row>
    <row r="9" spans="1:9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9" s="47" customFormat="1" ht="33.75" x14ac:dyDescent="0.2">
      <c r="A10" s="207" t="s">
        <v>89</v>
      </c>
      <c r="B10" s="388" t="s">
        <v>192</v>
      </c>
      <c r="C10" s="425">
        <v>123525280</v>
      </c>
      <c r="D10" s="425">
        <v>123525280</v>
      </c>
      <c r="E10" s="425">
        <v>130024687</v>
      </c>
      <c r="F10" s="425">
        <v>134588207</v>
      </c>
      <c r="G10" s="425">
        <v>134588207</v>
      </c>
      <c r="H10" s="595" t="s">
        <v>701</v>
      </c>
      <c r="I10" s="631"/>
    </row>
    <row r="11" spans="1:9" s="47" customFormat="1" ht="30.6" customHeight="1" x14ac:dyDescent="0.2">
      <c r="A11" s="207" t="s">
        <v>90</v>
      </c>
      <c r="B11" s="388" t="s">
        <v>486</v>
      </c>
      <c r="C11" s="425">
        <v>35247518</v>
      </c>
      <c r="D11" s="425">
        <f>35247518+559392+192000+572112</f>
        <v>36571022</v>
      </c>
      <c r="E11" s="425">
        <f>31761342+6861576</f>
        <v>38622918</v>
      </c>
      <c r="F11" s="425">
        <f>8352698+29888555</f>
        <v>38241253</v>
      </c>
      <c r="G11" s="425">
        <f>8352698+29888555</f>
        <v>38241253</v>
      </c>
      <c r="H11" s="425" t="s">
        <v>702</v>
      </c>
      <c r="I11" s="631"/>
    </row>
    <row r="12" spans="1:9" s="47" customFormat="1" ht="35.450000000000003" customHeight="1" x14ac:dyDescent="0.2">
      <c r="A12" s="207" t="s">
        <v>91</v>
      </c>
      <c r="B12" s="388" t="s">
        <v>194</v>
      </c>
      <c r="C12" s="425">
        <v>5883453</v>
      </c>
      <c r="D12" s="425">
        <f>5883453+134323+45825+91650</f>
        <v>6155251</v>
      </c>
      <c r="E12" s="425">
        <v>7706769</v>
      </c>
      <c r="F12" s="425">
        <v>8448591</v>
      </c>
      <c r="G12" s="425">
        <v>8448591</v>
      </c>
      <c r="H12" s="425" t="s">
        <v>702</v>
      </c>
      <c r="I12" s="631"/>
    </row>
    <row r="13" spans="1:9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9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9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9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164656251</v>
      </c>
      <c r="D65" s="427">
        <f>+D8+D15+D22+D29+D37+D49+D55+D60</f>
        <v>166251553</v>
      </c>
      <c r="E65" s="427">
        <f>+E8+E15+E22+E29+E37+E49+E55+E60</f>
        <v>176354374</v>
      </c>
      <c r="F65" s="427">
        <f>+F8+F15+F22+F29+F37+F49+F55+F60</f>
        <v>181278051</v>
      </c>
      <c r="G65" s="427">
        <f>+G8+G15+G22+G29+G37+G49+G55+G60</f>
        <v>181278051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12879786</v>
      </c>
      <c r="G78" s="323">
        <f>SUM(G79:G81)</f>
        <v>12879786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>
        <v>12879786</v>
      </c>
      <c r="G79" s="428">
        <v>12879786</v>
      </c>
      <c r="H79" s="635" t="s">
        <v>703</v>
      </c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12879786</v>
      </c>
      <c r="G89" s="427">
        <f>+G66+G70+G75+G78+G82+G88+G87</f>
        <v>12879786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164656251</v>
      </c>
      <c r="D90" s="427">
        <f>+D65+D89</f>
        <v>166251553</v>
      </c>
      <c r="E90" s="427">
        <f>+E65+E89</f>
        <v>176354374</v>
      </c>
      <c r="F90" s="427">
        <f>+F65+F89</f>
        <v>194157837</v>
      </c>
      <c r="G90" s="427">
        <f>+G65+G89</f>
        <v>194157837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16733</v>
      </c>
      <c r="D93" s="325">
        <f>+D94+D95+D96+D97+D98+D111</f>
        <v>16733</v>
      </c>
      <c r="E93" s="325">
        <f>+E94+E95+E96+E97+E98+E111</f>
        <v>16733</v>
      </c>
      <c r="F93" s="325">
        <f>+F94+F95+F96+F97+F98+F111</f>
        <v>92788</v>
      </c>
      <c r="G93" s="325">
        <f>+G94+G95+G96+G97+G98+G111</f>
        <v>92788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/>
      <c r="D96" s="426"/>
      <c r="E96" s="426"/>
      <c r="F96" s="426">
        <v>1055</v>
      </c>
      <c r="G96" s="426">
        <v>1055</v>
      </c>
      <c r="H96" s="426"/>
    </row>
    <row r="97" spans="1:9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9" ht="12" customHeight="1" x14ac:dyDescent="0.2">
      <c r="A98" s="207" t="s">
        <v>102</v>
      </c>
      <c r="B98" s="15" t="s">
        <v>142</v>
      </c>
      <c r="C98" s="488">
        <f>(C100+C101+C102+C103+C104+C105+C106+C107+C108+C109+C110)</f>
        <v>16733</v>
      </c>
      <c r="D98" s="488">
        <f>(D100+D101+D102+D103+D104+D105+D106+D107+D108+D109+D110)</f>
        <v>16733</v>
      </c>
      <c r="E98" s="488">
        <f>(E100+E101+E102+E103+E104+E105+E106+E107+E108+E109+E110)</f>
        <v>16733</v>
      </c>
      <c r="F98" s="488">
        <f>(F100+F101+F102+F103+F104+F105+F106+F107+F108+F109+F110)</f>
        <v>91733</v>
      </c>
      <c r="G98" s="488">
        <f>(G100+G101+G102+G103+G104+G105+G106+G107+G108+G109+G110)</f>
        <v>91733</v>
      </c>
      <c r="H98" s="488"/>
    </row>
    <row r="99" spans="1:9" ht="12" customHeight="1" x14ac:dyDescent="0.2">
      <c r="A99" s="207" t="s">
        <v>92</v>
      </c>
      <c r="B99" s="411" t="s">
        <v>448</v>
      </c>
      <c r="C99" s="429"/>
      <c r="D99" s="429"/>
      <c r="E99" s="429"/>
      <c r="F99" s="429"/>
      <c r="G99" s="429"/>
      <c r="H99" s="429"/>
    </row>
    <row r="100" spans="1:9" ht="33.6" customHeight="1" x14ac:dyDescent="0.2">
      <c r="A100" s="207" t="s">
        <v>93</v>
      </c>
      <c r="B100" s="414" t="s">
        <v>379</v>
      </c>
      <c r="C100" s="426">
        <v>16733</v>
      </c>
      <c r="D100" s="426">
        <v>16733</v>
      </c>
      <c r="E100" s="426">
        <v>16733</v>
      </c>
      <c r="F100" s="426">
        <v>91733</v>
      </c>
      <c r="G100" s="426">
        <v>91733</v>
      </c>
      <c r="H100" s="426"/>
      <c r="I100" s="27"/>
    </row>
    <row r="101" spans="1:9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9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9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9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9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9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9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9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9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9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9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9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16733</v>
      </c>
      <c r="D128" s="323">
        <f>+D93+D114</f>
        <v>16733</v>
      </c>
      <c r="E128" s="323">
        <f>+E93+E114</f>
        <v>16733</v>
      </c>
      <c r="F128" s="323">
        <f>+F93+F114</f>
        <v>92788</v>
      </c>
      <c r="G128" s="323">
        <f>+G93+G114</f>
        <v>92788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6586250</v>
      </c>
      <c r="D140" s="427">
        <f>+D141+D142+D144+D145+D143</f>
        <v>6586250</v>
      </c>
      <c r="E140" s="427">
        <f>+E141+E142+E144+E145+E143</f>
        <v>6586250</v>
      </c>
      <c r="F140" s="427">
        <f>+F141+F142+F144+F145+F143</f>
        <v>19466036</v>
      </c>
      <c r="G140" s="427">
        <f>+G141+G142+G144+G145+G143</f>
        <v>6586250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632"/>
    </row>
    <row r="142" spans="1:14" ht="12" customHeight="1" x14ac:dyDescent="0.2">
      <c r="A142" s="206" t="s">
        <v>85</v>
      </c>
      <c r="B142" s="419" t="s">
        <v>313</v>
      </c>
      <c r="C142" s="425">
        <v>6586250</v>
      </c>
      <c r="D142" s="425">
        <v>6586250</v>
      </c>
      <c r="E142" s="425">
        <v>6586250</v>
      </c>
      <c r="F142" s="425">
        <v>19466036</v>
      </c>
      <c r="G142" s="425">
        <v>6586250</v>
      </c>
      <c r="H142" s="632" t="s">
        <v>703</v>
      </c>
      <c r="I142" s="27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6586250</v>
      </c>
      <c r="D154" s="434">
        <f>+D129+D133+D140+D146+D152+D153</f>
        <v>6586250</v>
      </c>
      <c r="E154" s="434">
        <f>+E129+E133+E140+E146+E152+E153</f>
        <v>6586250</v>
      </c>
      <c r="F154" s="434">
        <f>+F129+F133+F140+F146+F152+F153</f>
        <v>19466036</v>
      </c>
      <c r="G154" s="434">
        <f>+G129+G133+G140+G146+G152+G153</f>
        <v>6586250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6602983</v>
      </c>
      <c r="D155" s="434">
        <f>+D128+D154</f>
        <v>6602983</v>
      </c>
      <c r="E155" s="434">
        <f>+E128+E154</f>
        <v>6602983</v>
      </c>
      <c r="F155" s="434">
        <f>+F128+F154</f>
        <v>19558824</v>
      </c>
      <c r="G155" s="434">
        <f>+G128+G154</f>
        <v>6679038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" style="181" customWidth="1"/>
    <col min="2" max="2" width="59.83203125" style="182" customWidth="1"/>
    <col min="3" max="4" width="15.83203125" style="183" customWidth="1"/>
    <col min="5" max="7" width="15.5" style="183" customWidth="1"/>
    <col min="8" max="8" width="17.1640625" style="183" customWidth="1"/>
    <col min="9" max="9" width="9.5" style="3" bestFit="1" customWidth="1"/>
    <col min="10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+CONCATENATE("8.12. melléklet a 3/",LEFT(ÖSSZEFÜGGÉSEK!A5,4),". (II.27) önkormányzati rendelethez")</f>
        <v>8.12.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535</v>
      </c>
      <c r="C3" s="442" t="s">
        <v>536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6350000</v>
      </c>
      <c r="D37" s="323">
        <f>SUM(D38:D48)</f>
        <v>6350000</v>
      </c>
      <c r="E37" s="323">
        <f>SUM(E38:E48)</f>
        <v>6350000</v>
      </c>
      <c r="F37" s="323">
        <f>SUM(F38:F48)</f>
        <v>6350000</v>
      </c>
      <c r="G37" s="323">
        <f>SUM(G38:G48)</f>
        <v>3282009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>
        <v>5000000</v>
      </c>
      <c r="D39" s="425">
        <v>5000000</v>
      </c>
      <c r="E39" s="425">
        <v>5000000</v>
      </c>
      <c r="F39" s="425">
        <v>5000000</v>
      </c>
      <c r="G39" s="425">
        <v>2584247</v>
      </c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>
        <v>1350000</v>
      </c>
      <c r="D43" s="425">
        <v>1350000</v>
      </c>
      <c r="E43" s="425">
        <v>1350000</v>
      </c>
      <c r="F43" s="425">
        <v>1350000</v>
      </c>
      <c r="G43" s="425">
        <v>697762</v>
      </c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1200000</v>
      </c>
      <c r="D60" s="323">
        <f>SUM(D61:D63)</f>
        <v>1200000</v>
      </c>
      <c r="E60" s="323">
        <f>SUM(E61:E63)</f>
        <v>1200000</v>
      </c>
      <c r="F60" s="323">
        <f>SUM(F61:F63)</f>
        <v>1200000</v>
      </c>
      <c r="G60" s="323">
        <f>SUM(G61:G63)</f>
        <v>59285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>
        <v>1200000</v>
      </c>
      <c r="D63" s="428">
        <v>1200000</v>
      </c>
      <c r="E63" s="428">
        <v>1200000</v>
      </c>
      <c r="F63" s="428">
        <v>1200000</v>
      </c>
      <c r="G63" s="428">
        <v>59285</v>
      </c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7550000</v>
      </c>
      <c r="D65" s="427">
        <f>+D8+D15+D22+D29+D37+D49+D55+D60</f>
        <v>7550000</v>
      </c>
      <c r="E65" s="427">
        <f>+E8+E15+E22+E29+E37+E49+E55+E60</f>
        <v>7550000</v>
      </c>
      <c r="F65" s="427">
        <f>+F8+F15+F22+F29+F37+F49+F55+F60</f>
        <v>7550000</v>
      </c>
      <c r="G65" s="427">
        <f>+G8+G15+G22+G29+G37+G49+G55+G60</f>
        <v>3341294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7550000</v>
      </c>
      <c r="D90" s="427">
        <f>+D65+D89</f>
        <v>7550000</v>
      </c>
      <c r="E90" s="427">
        <f>+E65+E89</f>
        <v>7550000</v>
      </c>
      <c r="F90" s="427">
        <f>+F65+F89</f>
        <v>7550000</v>
      </c>
      <c r="G90" s="427">
        <f>+G65+G89</f>
        <v>3341294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23037800</v>
      </c>
      <c r="D93" s="325">
        <f>+D94+D95+D96+D97+D98+D111</f>
        <v>12522200</v>
      </c>
      <c r="E93" s="325">
        <f>+E94+E95+E96+E97+E98+E111</f>
        <v>12522200</v>
      </c>
      <c r="F93" s="325">
        <f>+F94+F95+F96+F97+F98+F111</f>
        <v>12522200</v>
      </c>
      <c r="G93" s="325">
        <f>+G94+G95+G96+G97+G98+G111</f>
        <v>764286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45" x14ac:dyDescent="0.2">
      <c r="A96" s="207" t="s">
        <v>90</v>
      </c>
      <c r="B96" s="411" t="s">
        <v>112</v>
      </c>
      <c r="C96" s="426">
        <v>23037800</v>
      </c>
      <c r="D96" s="426">
        <f>23037800-5435600-5080000</f>
        <v>12522200</v>
      </c>
      <c r="E96" s="426">
        <v>12522200</v>
      </c>
      <c r="F96" s="426">
        <v>12522200</v>
      </c>
      <c r="G96" s="426">
        <v>764286</v>
      </c>
      <c r="H96" s="426" t="s">
        <v>620</v>
      </c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10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10" ht="12" customHeight="1" thickBot="1" x14ac:dyDescent="0.25">
      <c r="A114" s="22" t="s">
        <v>14</v>
      </c>
      <c r="B114" s="422" t="s">
        <v>301</v>
      </c>
      <c r="C114" s="323">
        <f>+C115+C117+C119</f>
        <v>44450000</v>
      </c>
      <c r="D114" s="323">
        <f>+D115+D117+D119</f>
        <v>58612600</v>
      </c>
      <c r="E114" s="323">
        <f>+E115+E117+E119</f>
        <v>58612600</v>
      </c>
      <c r="F114" s="323">
        <f>+F115+F117+F119</f>
        <v>57452694</v>
      </c>
      <c r="G114" s="323">
        <f>+G115+G117+G119</f>
        <v>31644640</v>
      </c>
      <c r="H114" s="323"/>
    </row>
    <row r="115" spans="1:10" ht="112.5" x14ac:dyDescent="0.2">
      <c r="A115" s="206" t="s">
        <v>94</v>
      </c>
      <c r="B115" s="411" t="s">
        <v>167</v>
      </c>
      <c r="C115" s="424">
        <v>44450000</v>
      </c>
      <c r="D115" s="424">
        <f>44450000+655000+2230000+5435600+5080000+762000</f>
        <v>58612600</v>
      </c>
      <c r="E115" s="424">
        <v>58612600</v>
      </c>
      <c r="F115" s="424">
        <v>57452694</v>
      </c>
      <c r="G115" s="424">
        <v>31644640</v>
      </c>
      <c r="H115" s="424" t="s">
        <v>626</v>
      </c>
      <c r="I115" s="27"/>
      <c r="J115" s="27"/>
    </row>
    <row r="116" spans="1:10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10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10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10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10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10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10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10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10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10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10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10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10" ht="12" customHeight="1" thickBot="1" x14ac:dyDescent="0.25">
      <c r="A128" s="22" t="s">
        <v>15</v>
      </c>
      <c r="B128" s="328" t="s">
        <v>386</v>
      </c>
      <c r="C128" s="323">
        <f>+C93+C114</f>
        <v>67487800</v>
      </c>
      <c r="D128" s="323">
        <f>+D93+D114</f>
        <v>71134800</v>
      </c>
      <c r="E128" s="323">
        <f>+E93+E114</f>
        <v>71134800</v>
      </c>
      <c r="F128" s="323">
        <f>+F93+F114</f>
        <v>69974894</v>
      </c>
      <c r="G128" s="323">
        <f>+G93+G114</f>
        <v>32408926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67487800</v>
      </c>
      <c r="D155" s="434">
        <f>+D128+D154</f>
        <v>71134800</v>
      </c>
      <c r="E155" s="434">
        <f>+E128+E154</f>
        <v>71134800</v>
      </c>
      <c r="F155" s="434">
        <f>+F128+F154</f>
        <v>69974894</v>
      </c>
      <c r="G155" s="434">
        <f>+G128+G154</f>
        <v>32408926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6640625" style="181" customWidth="1"/>
    <col min="2" max="2" width="58.6640625" style="182" customWidth="1"/>
    <col min="3" max="4" width="15.6640625" style="183" customWidth="1"/>
    <col min="5" max="5" width="17.1640625" style="183" customWidth="1"/>
    <col min="6" max="7" width="16.5" style="183" customWidth="1"/>
    <col min="8" max="8" width="18.832031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+CONCATENATE("8.13. melléklet a 3/",LEFT(ÖSSZEFÜGGÉSEK!A5,4),". (II.27) önkormányzati rendelethez")</f>
        <v>8.13.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537</v>
      </c>
      <c r="C3" s="442" t="s">
        <v>538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8763000</v>
      </c>
      <c r="D93" s="325">
        <f>+D94+D95+D96+D97+D98+D111</f>
        <v>8763000</v>
      </c>
      <c r="E93" s="325">
        <f>+E94+E95+E96+E97+E98+E111</f>
        <v>8763000</v>
      </c>
      <c r="F93" s="325">
        <f>+F94+F95+F96+F97+F98+F111</f>
        <v>8763000</v>
      </c>
      <c r="G93" s="325">
        <f>+G94+G95+G96+G97+G98+G111</f>
        <v>8083064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>
        <v>8763000</v>
      </c>
      <c r="D96" s="426">
        <v>8763000</v>
      </c>
      <c r="E96" s="426">
        <v>8763000</v>
      </c>
      <c r="F96" s="426">
        <v>8763000</v>
      </c>
      <c r="G96" s="426">
        <v>8083064</v>
      </c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12192000</v>
      </c>
      <c r="D114" s="323">
        <f>+D115+D117+D119</f>
        <v>15697200</v>
      </c>
      <c r="E114" s="323">
        <f>+E115+E117+E119</f>
        <v>15697200</v>
      </c>
      <c r="F114" s="323">
        <f>+F115+F117+F119</f>
        <v>15697200</v>
      </c>
      <c r="G114" s="323">
        <f>+G115+G117+G119</f>
        <v>4839315</v>
      </c>
      <c r="H114" s="323"/>
    </row>
    <row r="115" spans="1:8" ht="33.75" x14ac:dyDescent="0.2">
      <c r="A115" s="206" t="s">
        <v>94</v>
      </c>
      <c r="B115" s="411" t="s">
        <v>167</v>
      </c>
      <c r="C115" s="424">
        <v>12192000</v>
      </c>
      <c r="D115" s="424">
        <f>12192000-812800+4699000-381000</f>
        <v>15697200</v>
      </c>
      <c r="E115" s="424">
        <v>15697200</v>
      </c>
      <c r="F115" s="424">
        <v>15697200</v>
      </c>
      <c r="G115" s="424">
        <v>4839315</v>
      </c>
      <c r="H115" s="424" t="s">
        <v>619</v>
      </c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20955000</v>
      </c>
      <c r="D128" s="323">
        <f>+D93+D114</f>
        <v>24460200</v>
      </c>
      <c r="E128" s="323">
        <f>+E93+E114</f>
        <v>24460200</v>
      </c>
      <c r="F128" s="323">
        <f>+F93+F114</f>
        <v>24460200</v>
      </c>
      <c r="G128" s="323">
        <f>+G93+G114</f>
        <v>12922379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20955000</v>
      </c>
      <c r="D155" s="434">
        <f>+D128+D154</f>
        <v>24460200</v>
      </c>
      <c r="E155" s="434">
        <f>+E128+E154</f>
        <v>24460200</v>
      </c>
      <c r="F155" s="434">
        <f>+F128+F154</f>
        <v>24460200</v>
      </c>
      <c r="G155" s="434">
        <f>+G128+G154</f>
        <v>12922379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I159"/>
  <sheetViews>
    <sheetView zoomScaleNormal="100" zoomScaleSheetLayoutView="100" workbookViewId="0">
      <selection sqref="A1:D1"/>
    </sheetView>
  </sheetViews>
  <sheetFormatPr defaultRowHeight="15.75" x14ac:dyDescent="0.25"/>
  <cols>
    <col min="1" max="1" width="9.5" style="174" customWidth="1"/>
    <col min="2" max="2" width="50.6640625" style="174" customWidth="1"/>
    <col min="3" max="3" width="14.83203125" style="175" customWidth="1"/>
    <col min="4" max="7" width="15.5" style="175" customWidth="1"/>
    <col min="8" max="8" width="16.1640625" style="194" customWidth="1"/>
    <col min="9" max="16384" width="9.33203125" style="194"/>
  </cols>
  <sheetData>
    <row r="1" spans="1:7" ht="15.95" customHeight="1" x14ac:dyDescent="0.25">
      <c r="A1" s="677" t="s">
        <v>10</v>
      </c>
      <c r="B1" s="677"/>
      <c r="C1" s="677"/>
      <c r="D1" s="677"/>
      <c r="E1" s="194"/>
      <c r="F1" s="194"/>
      <c r="G1" s="194"/>
    </row>
    <row r="2" spans="1:7" ht="15.95" customHeight="1" thickBot="1" x14ac:dyDescent="0.3">
      <c r="A2" s="675" t="s">
        <v>588</v>
      </c>
      <c r="B2" s="675"/>
      <c r="C2" s="145"/>
      <c r="D2" s="145"/>
      <c r="E2" s="145"/>
      <c r="F2" s="145"/>
      <c r="G2" s="145" t="str">
        <f>'1.1.sz.mell.'!G2</f>
        <v>Forintban!</v>
      </c>
    </row>
    <row r="3" spans="1:7" ht="38.1" customHeight="1" thickBot="1" x14ac:dyDescent="0.3">
      <c r="A3" s="19" t="s">
        <v>61</v>
      </c>
      <c r="B3" s="385" t="s">
        <v>12</v>
      </c>
      <c r="C3" s="396" t="str">
        <f>+CONCATENATE(LEFT(ÖSSZEFÜGGÉSEK!A5,4),". évi előirányzat")</f>
        <v>2020. évi előirányzat</v>
      </c>
      <c r="D3" s="396" t="str">
        <f>+CONCATENATE(LEFT(ÖSSZEFÜGGÉSEK!A20,4),". I. módosítás")</f>
        <v>2020. I. módosítás</v>
      </c>
      <c r="E3" s="396" t="str">
        <f>+CONCATENATE(LEFT(ÖSSZEFÜGGÉSEK!A21,4),". II. módosítás")</f>
        <v>2020. II. módosítás</v>
      </c>
      <c r="F3" s="396" t="str">
        <f>+CONCATENATE(LEFT(ÖSSZEFÜGGÉSEK!A22,4),". III. módosítás")</f>
        <v>2020. III. módosítás</v>
      </c>
      <c r="G3" s="396" t="str">
        <f>+CONCATENATE(LEFT(ÖSSZEFÜGGÉSEK!A23,4),". teljesítés")</f>
        <v>2020. teljesítés</v>
      </c>
    </row>
    <row r="4" spans="1:7" s="195" customFormat="1" ht="12" customHeight="1" thickBot="1" x14ac:dyDescent="0.25">
      <c r="A4" s="192"/>
      <c r="B4" s="386" t="s">
        <v>430</v>
      </c>
      <c r="C4" s="397" t="s">
        <v>431</v>
      </c>
      <c r="D4" s="397" t="s">
        <v>432</v>
      </c>
      <c r="E4" s="397" t="s">
        <v>434</v>
      </c>
      <c r="F4" s="397" t="s">
        <v>433</v>
      </c>
      <c r="G4" s="397" t="s">
        <v>435</v>
      </c>
    </row>
    <row r="5" spans="1:7" s="196" customFormat="1" ht="12" customHeight="1" thickBot="1" x14ac:dyDescent="0.25">
      <c r="A5" s="16" t="s">
        <v>13</v>
      </c>
      <c r="B5" s="322" t="s">
        <v>190</v>
      </c>
      <c r="C5" s="325">
        <f>'8.2 sz. mell(könyvtár)'!C8+'8.3 sz. mell(könyvtári áll.)'!C8+'8.4 sz. mell(védőnő)'!C8+'8.5 sz. mell (háziorv.)'!C8+'8.6 sz. mell (isk.étk)'!C8+'8.7 sz. mell(iskola)'!C8+'8.8 sz. mell(szolidarit)'!C8+'8.9 sz. mell(köztemető)'!C8+'8.10 sz. mell(önk.v.)'!C8+'8.11 sz. mell(közp.költs.)'!C8+'8.12 sz. mell(utak)'!C8+'8.13 sz. mell(közvil)'!C8+'8.14 sz. mell(város és község)'!C8+'8.15 sz. mell(fogorvos)'!C8+'8.16 sz. mell(közművelődés)'!C8+'8.24 sz. mell(Vészhelyzet)'!C8+'8.17 sz. mell(szoc.tám)'!C8+'8.18 sz. mell(szünid.étk.)'!C8+'8.... sz. mell'!C8+'8.19 sz. mell(önk.jogalk)'!C8+'8.20 sz. mell(tám.fin)'!C8+'8.21 sz. mell(államadó)'!C8+'8.22 sz. mell(önk.nem sorol)'!C8+'8.23 sz. mell(szabadidő)'!C8+'8.25 sz. mell(Közterület fennt)'!C8</f>
        <v>164656251</v>
      </c>
      <c r="D5" s="325">
        <f>'8.2 sz. mell(könyvtár)'!D8+'8.3 sz. mell(könyvtári áll.)'!D8+'8.4 sz. mell(védőnő)'!D8+'8.5 sz. mell (háziorv.)'!D8+'8.6 sz. mell (isk.étk)'!D8+'8.7 sz. mell(iskola)'!D8+'8.8 sz. mell(szolidarit)'!D8+'8.9 sz. mell(köztemető)'!D8+'8.10 sz. mell(önk.v.)'!D8+'8.11 sz. mell(közp.költs.)'!D8+'8.12 sz. mell(utak)'!D8+'8.13 sz. mell(közvil)'!D8+'8.14 sz. mell(város és község)'!D8+'8.15 sz. mell(fogorvos)'!D8+'8.16 sz. mell(közművelődés)'!D8+'8.24 sz. mell(Vészhelyzet)'!D8+'8.17 sz. mell(szoc.tám)'!D8+'8.18 sz. mell(szünid.étk.)'!D8+'8.... sz. mell'!D8+'8.19 sz. mell(önk.jogalk)'!D8+'8.20 sz. mell(tám.fin)'!D8+'8.21 sz. mell(államadó)'!D8+'8.22 sz. mell(önk.nem sorol)'!D8+'8.23 sz. mell(szabadidő)'!D8+'8.25 sz. mell(Közterület fennt)'!D8</f>
        <v>166251553</v>
      </c>
      <c r="E5" s="325">
        <f>'8.2 sz. mell(könyvtár)'!E8+'8.3 sz. mell(könyvtári áll.)'!E8+'8.4 sz. mell(védőnő)'!E8+'8.5 sz. mell (háziorv.)'!E8+'8.6 sz. mell (isk.étk)'!E8+'8.7 sz. mell(iskola)'!E8+'8.8 sz. mell(szolidarit)'!E8+'8.9 sz. mell(köztemető)'!E8+'8.10 sz. mell(önk.v.)'!E8+'8.11 sz. mell(közp.költs.)'!E8+'8.12 sz. mell(utak)'!E8+'8.13 sz. mell(közvil)'!E8+'8.14 sz. mell(város és község)'!E8+'8.15 sz. mell(fogorvos)'!E8+'8.16 sz. mell(közművelődés)'!E8+'8.24 sz. mell(Vészhelyzet)'!E8+'8.17 sz. mell(szoc.tám)'!E8+'8.18 sz. mell(szünid.étk.)'!E8+'8.... sz. mell'!E8+'8.19 sz. mell(önk.jogalk)'!E8+'8.20 sz. mell(tám.fin)'!E8+'8.21 sz. mell(államadó)'!E8+'8.22 sz. mell(önk.nem sorol)'!E8+'8.23 sz. mell(szabadidő)'!E8+'8.25 sz. mell(Közterület fennt)'!E8</f>
        <v>176354374</v>
      </c>
      <c r="F5" s="325">
        <f>'8.2 sz. mell(könyvtár)'!F8+'8.3 sz. mell(könyvtári áll.)'!F8+'8.4 sz. mell(védőnő)'!F8+'8.5 sz. mell (háziorv.)'!F8+'8.6 sz. mell (isk.étk)'!F8+'8.7 sz. mell(iskola)'!F8+'8.8 sz. mell(szolidarit)'!F8+'8.9 sz. mell(köztemető)'!F8+'8.10 sz. mell(önk.v.)'!F8+'8.11 sz. mell(közp.költs.)'!F8+'8.12 sz. mell(utak)'!F8+'8.13 sz. mell(közvil)'!F8+'8.14 sz. mell(város és község)'!F8+'8.15 sz. mell(fogorvos)'!F8+'8.16 sz. mell(közművelődés)'!F8+'8.24 sz. mell(Vészhelyzet)'!F8+'8.17 sz. mell(szoc.tám)'!F8+'8.18 sz. mell(szünid.étk.)'!F8+'8.... sz. mell'!F8+'8.19 sz. mell(önk.jogalk)'!F8+'8.20 sz. mell(tám.fin)'!F8+'8.21 sz. mell(államadó)'!F8+'8.22 sz. mell(önk.nem sorol)'!F8+'8.23 sz. mell(szabadidő)'!F8+'8.25 sz. mell(Közterület fennt)'!F8</f>
        <v>181278051</v>
      </c>
      <c r="G5" s="325">
        <f>'8.2 sz. mell(könyvtár)'!G8+'8.3 sz. mell(könyvtári áll.)'!G8+'8.4 sz. mell(védőnő)'!G8+'8.5 sz. mell (háziorv.)'!G8+'8.6 sz. mell (isk.étk)'!G8+'8.7 sz. mell(iskola)'!G8+'8.8 sz. mell(szolidarit)'!G8+'8.9 sz. mell(köztemető)'!G8+'8.10 sz. mell(önk.v.)'!G8+'8.11 sz. mell(közp.költs.)'!G8+'8.12 sz. mell(utak)'!G8+'8.13 sz. mell(közvil)'!G8+'8.14 sz. mell(város és község)'!G8+'8.15 sz. mell(fogorvos)'!G8+'8.16 sz. mell(közművelődés)'!G8+'8.24 sz. mell(Vészhelyzet)'!G8+'8.17 sz. mell(szoc.tám)'!G8+'8.18 sz. mell(szünid.étk.)'!G8+'8.... sz. mell'!G8+'8.19 sz. mell(önk.jogalk)'!G8+'8.20 sz. mell(tám.fin)'!G8+'8.21 sz. mell(államadó)'!G8+'8.22 sz. mell(önk.nem sorol)'!G8+'8.23 sz. mell(szabadidő)'!G8+'8.25 sz. mell(Közterület fennt)'!G8</f>
        <v>181278051</v>
      </c>
    </row>
    <row r="6" spans="1:7" s="196" customFormat="1" ht="12" customHeight="1" x14ac:dyDescent="0.2">
      <c r="A6" s="11" t="s">
        <v>88</v>
      </c>
      <c r="B6" s="387" t="s">
        <v>191</v>
      </c>
      <c r="C6" s="405">
        <f>'8.2 sz. mell(könyvtár)'!C9+'8.3 sz. mell(könyvtári áll.)'!C9+'8.4 sz. mell(védőnő)'!C9+'8.5 sz. mell (háziorv.)'!C9+'8.6 sz. mell (isk.étk)'!C9+'8.7 sz. mell(iskola)'!C9+'8.8 sz. mell(szolidarit)'!C9+'8.9 sz. mell(köztemető)'!C9+'8.10 sz. mell(önk.v.)'!C9+'8.11 sz. mell(közp.költs.)'!C9+'8.12 sz. mell(utak)'!C9+'8.13 sz. mell(közvil)'!C9+'8.14 sz. mell(város és község)'!C9+'8.15 sz. mell(fogorvos)'!C9+'8.16 sz. mell(közművelődés)'!C9+'8.24 sz. mell(Vészhelyzet)'!C9+'8.17 sz. mell(szoc.tám)'!C9+'8.18 sz. mell(szünid.étk.)'!C9+'8.... sz. mell'!C9+'8.19 sz. mell(önk.jogalk)'!C9+'8.20 sz. mell(tám.fin)'!C9+'8.21 sz. mell(államadó)'!C9+'8.22 sz. mell(önk.nem sorol)'!C9+'8.23 sz. mell(szabadidő)'!C9+'8.25 sz. mell(Közterület fennt)'!C9</f>
        <v>0</v>
      </c>
      <c r="D6" s="405">
        <f>'8.2 sz. mell(könyvtár)'!D9+'8.3 sz. mell(könyvtári áll.)'!D9+'8.4 sz. mell(védőnő)'!D9+'8.5 sz. mell (háziorv.)'!D9+'8.6 sz. mell (isk.étk)'!D9+'8.7 sz. mell(iskola)'!D9+'8.8 sz. mell(szolidarit)'!D9+'8.9 sz. mell(köztemető)'!D9+'8.10 sz. mell(önk.v.)'!D9+'8.11 sz. mell(közp.költs.)'!D9+'8.12 sz. mell(utak)'!D9+'8.13 sz. mell(közvil)'!D9+'8.14 sz. mell(város és község)'!D9+'8.15 sz. mell(fogorvos)'!D9+'8.16 sz. mell(közművelődés)'!D9+'8.24 sz. mell(Vészhelyzet)'!D9+'8.17 sz. mell(szoc.tám)'!D9+'8.18 sz. mell(szünid.étk.)'!D9+'8.... sz. mell'!D9+'8.19 sz. mell(önk.jogalk)'!D9+'8.20 sz. mell(tám.fin)'!D9+'8.21 sz. mell(államadó)'!D9+'8.22 sz. mell(önk.nem sorol)'!D9+'8.23 sz. mell(szabadidő)'!D9+'8.25 sz. mell(Közterület fennt)'!D9</f>
        <v>0</v>
      </c>
      <c r="E6" s="405">
        <f>'8.2 sz. mell(könyvtár)'!E9+'8.3 sz. mell(könyvtári áll.)'!E9+'8.4 sz. mell(védőnő)'!E9+'8.5 sz. mell (háziorv.)'!E9+'8.6 sz. mell (isk.étk)'!E9+'8.7 sz. mell(iskola)'!E9+'8.8 sz. mell(szolidarit)'!E9+'8.9 sz. mell(köztemető)'!E9+'8.10 sz. mell(önk.v.)'!E9+'8.11 sz. mell(közp.költs.)'!E9+'8.12 sz. mell(utak)'!E9+'8.13 sz. mell(közvil)'!E9+'8.14 sz. mell(város és község)'!E9+'8.15 sz. mell(fogorvos)'!E9+'8.16 sz. mell(közművelődés)'!E9+'8.24 sz. mell(Vészhelyzet)'!E9+'8.17 sz. mell(szoc.tám)'!E9+'8.18 sz. mell(szünid.étk.)'!E9+'8.... sz. mell'!E9+'8.19 sz. mell(önk.jogalk)'!E9+'8.20 sz. mell(tám.fin)'!E9+'8.21 sz. mell(államadó)'!E9+'8.22 sz. mell(önk.nem sorol)'!E9+'8.23 sz. mell(szabadidő)'!E9+'8.25 sz. mell(Közterület fennt)'!E9</f>
        <v>0</v>
      </c>
      <c r="F6" s="405">
        <f>'8.2 sz. mell(könyvtár)'!F9+'8.3 sz. mell(könyvtári áll.)'!F9+'8.4 sz. mell(védőnő)'!F9+'8.5 sz. mell (háziorv.)'!F9+'8.6 sz. mell (isk.étk)'!F9+'8.7 sz. mell(iskola)'!F9+'8.8 sz. mell(szolidarit)'!F9+'8.9 sz. mell(köztemető)'!F9+'8.10 sz. mell(önk.v.)'!F9+'8.11 sz. mell(közp.költs.)'!F9+'8.12 sz. mell(utak)'!F9+'8.13 sz. mell(közvil)'!F9+'8.14 sz. mell(város és község)'!F9+'8.15 sz. mell(fogorvos)'!F9+'8.16 sz. mell(közművelődés)'!F9+'8.24 sz. mell(Vészhelyzet)'!F9+'8.17 sz. mell(szoc.tám)'!F9+'8.18 sz. mell(szünid.étk.)'!F9+'8.... sz. mell'!F9+'8.19 sz. mell(önk.jogalk)'!F9+'8.20 sz. mell(tám.fin)'!F9+'8.21 sz. mell(államadó)'!F9+'8.22 sz. mell(önk.nem sorol)'!F9+'8.23 sz. mell(szabadidő)'!F9+'8.25 sz. mell(Közterület fennt)'!F9</f>
        <v>0</v>
      </c>
      <c r="G6" s="405">
        <f>'8.2 sz. mell(könyvtár)'!G9+'8.3 sz. mell(könyvtári áll.)'!G9+'8.4 sz. mell(védőnő)'!G9+'8.5 sz. mell (háziorv.)'!G9+'8.6 sz. mell (isk.étk)'!G9+'8.7 sz. mell(iskola)'!G9+'8.8 sz. mell(szolidarit)'!G9+'8.9 sz. mell(köztemető)'!G9+'8.10 sz. mell(önk.v.)'!G9+'8.11 sz. mell(közp.költs.)'!G9+'8.12 sz. mell(utak)'!G9+'8.13 sz. mell(közvil)'!G9+'8.14 sz. mell(város és község)'!G9+'8.15 sz. mell(fogorvos)'!G9+'8.16 sz. mell(közművelődés)'!G9+'8.24 sz. mell(Vészhelyzet)'!G9+'8.17 sz. mell(szoc.tám)'!G9+'8.18 sz. mell(szünid.étk.)'!G9+'8.... sz. mell'!G9+'8.19 sz. mell(önk.jogalk)'!G9+'8.20 sz. mell(tám.fin)'!G9+'8.21 sz. mell(államadó)'!G9+'8.22 sz. mell(önk.nem sorol)'!G9+'8.23 sz. mell(szabadidő)'!G9+'8.25 sz. mell(Közterület fennt)'!G9</f>
        <v>0</v>
      </c>
    </row>
    <row r="7" spans="1:7" s="196" customFormat="1" ht="12" customHeight="1" x14ac:dyDescent="0.2">
      <c r="A7" s="10" t="s">
        <v>89</v>
      </c>
      <c r="B7" s="388" t="s">
        <v>192</v>
      </c>
      <c r="C7" s="399">
        <f>'8.2 sz. mell(könyvtár)'!C10+'8.3 sz. mell(könyvtári áll.)'!C10+'8.4 sz. mell(védőnő)'!C10+'8.5 sz. mell (háziorv.)'!C10+'8.6 sz. mell (isk.étk)'!C10+'8.7 sz. mell(iskola)'!C10+'8.8 sz. mell(szolidarit)'!C10+'8.9 sz. mell(köztemető)'!C10+'8.10 sz. mell(önk.v.)'!C10+'8.11 sz. mell(közp.költs.)'!C10+'8.12 sz. mell(utak)'!C10+'8.13 sz. mell(közvil)'!C10+'8.14 sz. mell(város és község)'!C10+'8.15 sz. mell(fogorvos)'!C10+'8.16 sz. mell(közművelődés)'!C10+'8.24 sz. mell(Vészhelyzet)'!C10+'8.17 sz. mell(szoc.tám)'!C10+'8.18 sz. mell(szünid.étk.)'!C10+'8.... sz. mell'!C10+'8.19 sz. mell(önk.jogalk)'!C10+'8.20 sz. mell(tám.fin)'!C10+'8.21 sz. mell(államadó)'!C10+'8.22 sz. mell(önk.nem sorol)'!C10+'8.23 sz. mell(szabadidő)'!C10+'8.25 sz. mell(Közterület fennt)'!C10</f>
        <v>123525280</v>
      </c>
      <c r="D7" s="399">
        <f>'8.2 sz. mell(könyvtár)'!D10+'8.3 sz. mell(könyvtári áll.)'!D10+'8.4 sz. mell(védőnő)'!D10+'8.5 sz. mell (háziorv.)'!D10+'8.6 sz. mell (isk.étk)'!D10+'8.7 sz. mell(iskola)'!D10+'8.8 sz. mell(szolidarit)'!D10+'8.9 sz. mell(köztemető)'!D10+'8.10 sz. mell(önk.v.)'!D10+'8.11 sz. mell(közp.költs.)'!D10+'8.12 sz. mell(utak)'!D10+'8.13 sz. mell(közvil)'!D10+'8.14 sz. mell(város és község)'!D10+'8.15 sz. mell(fogorvos)'!D10+'8.16 sz. mell(közművelődés)'!D10+'8.24 sz. mell(Vészhelyzet)'!D10+'8.17 sz. mell(szoc.tám)'!D10+'8.18 sz. mell(szünid.étk.)'!D10+'8.... sz. mell'!D10+'8.19 sz. mell(önk.jogalk)'!D10+'8.20 sz. mell(tám.fin)'!D10+'8.21 sz. mell(államadó)'!D10+'8.22 sz. mell(önk.nem sorol)'!D10+'8.23 sz. mell(szabadidő)'!D10+'8.25 sz. mell(Közterület fennt)'!D10</f>
        <v>123525280</v>
      </c>
      <c r="E7" s="399">
        <f>'8.2 sz. mell(könyvtár)'!E10+'8.3 sz. mell(könyvtári áll.)'!E10+'8.4 sz. mell(védőnő)'!E10+'8.5 sz. mell (háziorv.)'!E10+'8.6 sz. mell (isk.étk)'!E10+'8.7 sz. mell(iskola)'!E10+'8.8 sz. mell(szolidarit)'!E10+'8.9 sz. mell(köztemető)'!E10+'8.10 sz. mell(önk.v.)'!E10+'8.11 sz. mell(közp.költs.)'!E10+'8.12 sz. mell(utak)'!E10+'8.13 sz. mell(közvil)'!E10+'8.14 sz. mell(város és község)'!E10+'8.15 sz. mell(fogorvos)'!E10+'8.16 sz. mell(közművelődés)'!E10+'8.24 sz. mell(Vészhelyzet)'!E10+'8.17 sz. mell(szoc.tám)'!E10+'8.18 sz. mell(szünid.étk.)'!E10+'8.... sz. mell'!E10+'8.19 sz. mell(önk.jogalk)'!E10+'8.20 sz. mell(tám.fin)'!E10+'8.21 sz. mell(államadó)'!E10+'8.22 sz. mell(önk.nem sorol)'!E10+'8.23 sz. mell(szabadidő)'!E10+'8.25 sz. mell(Közterület fennt)'!E10</f>
        <v>130024687</v>
      </c>
      <c r="F7" s="399">
        <f>'8.2 sz. mell(könyvtár)'!F10+'8.3 sz. mell(könyvtári áll.)'!F10+'8.4 sz. mell(védőnő)'!F10+'8.5 sz. mell (háziorv.)'!F10+'8.6 sz. mell (isk.étk)'!F10+'8.7 sz. mell(iskola)'!F10+'8.8 sz. mell(szolidarit)'!F10+'8.9 sz. mell(köztemető)'!F10+'8.10 sz. mell(önk.v.)'!F10+'8.11 sz. mell(közp.költs.)'!F10+'8.12 sz. mell(utak)'!F10+'8.13 sz. mell(közvil)'!F10+'8.14 sz. mell(város és község)'!F10+'8.15 sz. mell(fogorvos)'!F10+'8.16 sz. mell(közművelődés)'!F10+'8.24 sz. mell(Vészhelyzet)'!F10+'8.17 sz. mell(szoc.tám)'!F10+'8.18 sz. mell(szünid.étk.)'!F10+'8.... sz. mell'!F10+'8.19 sz. mell(önk.jogalk)'!F10+'8.20 sz. mell(tám.fin)'!F10+'8.21 sz. mell(államadó)'!F10+'8.22 sz. mell(önk.nem sorol)'!F10+'8.23 sz. mell(szabadidő)'!F10+'8.25 sz. mell(Közterület fennt)'!F10</f>
        <v>134588207</v>
      </c>
      <c r="G7" s="399">
        <f>'8.2 sz. mell(könyvtár)'!G10+'8.3 sz. mell(könyvtári áll.)'!G10+'8.4 sz. mell(védőnő)'!G10+'8.5 sz. mell (háziorv.)'!G10+'8.6 sz. mell (isk.étk)'!G10+'8.7 sz. mell(iskola)'!G10+'8.8 sz. mell(szolidarit)'!G10+'8.9 sz. mell(köztemető)'!G10+'8.10 sz. mell(önk.v.)'!G10+'8.11 sz. mell(közp.költs.)'!G10+'8.12 sz. mell(utak)'!G10+'8.13 sz. mell(közvil)'!G10+'8.14 sz. mell(város és község)'!G10+'8.15 sz. mell(fogorvos)'!G10+'8.16 sz. mell(közművelődés)'!G10+'8.24 sz. mell(Vészhelyzet)'!G10+'8.17 sz. mell(szoc.tám)'!G10+'8.18 sz. mell(szünid.étk.)'!G10+'8.... sz. mell'!G10+'8.19 sz. mell(önk.jogalk)'!G10+'8.20 sz. mell(tám.fin)'!G10+'8.21 sz. mell(államadó)'!G10+'8.22 sz. mell(önk.nem sorol)'!G10+'8.23 sz. mell(szabadidő)'!G10+'8.25 sz. mell(Közterület fennt)'!G10</f>
        <v>134588207</v>
      </c>
    </row>
    <row r="8" spans="1:7" s="196" customFormat="1" ht="12" customHeight="1" x14ac:dyDescent="0.2">
      <c r="A8" s="10" t="s">
        <v>90</v>
      </c>
      <c r="B8" s="388" t="s">
        <v>486</v>
      </c>
      <c r="C8" s="399">
        <f>'8.2 sz. mell(könyvtár)'!C11+'8.3 sz. mell(könyvtári áll.)'!C11+'8.4 sz. mell(védőnő)'!C11+'8.5 sz. mell (háziorv.)'!C11+'8.6 sz. mell (isk.étk)'!C11+'8.7 sz. mell(iskola)'!C11+'8.8 sz. mell(szolidarit)'!C11+'8.9 sz. mell(köztemető)'!C11+'8.10 sz. mell(önk.v.)'!C11+'8.11 sz. mell(közp.költs.)'!C11+'8.12 sz. mell(utak)'!C11+'8.13 sz. mell(közvil)'!C11+'8.14 sz. mell(város és község)'!C11+'8.15 sz. mell(fogorvos)'!C11+'8.16 sz. mell(közművelődés)'!C11+'8.24 sz. mell(Vészhelyzet)'!C11+'8.17 sz. mell(szoc.tám)'!C11+'8.18 sz. mell(szünid.étk.)'!C11+'8.... sz. mell'!C11+'8.19 sz. mell(önk.jogalk)'!C11+'8.20 sz. mell(tám.fin)'!C11+'8.21 sz. mell(államadó)'!C11+'8.22 sz. mell(önk.nem sorol)'!C11+'8.23 sz. mell(szabadidő)'!C11+'8.25 sz. mell(Közterület fennt)'!C11</f>
        <v>35247518</v>
      </c>
      <c r="D8" s="399">
        <f>'8.2 sz. mell(könyvtár)'!D11+'8.3 sz. mell(könyvtári áll.)'!D11+'8.4 sz. mell(védőnő)'!D11+'8.5 sz. mell (háziorv.)'!D11+'8.6 sz. mell (isk.étk)'!D11+'8.7 sz. mell(iskola)'!D11+'8.8 sz. mell(szolidarit)'!D11+'8.9 sz. mell(köztemető)'!D11+'8.10 sz. mell(önk.v.)'!D11+'8.11 sz. mell(közp.költs.)'!D11+'8.12 sz. mell(utak)'!D11+'8.13 sz. mell(közvil)'!D11+'8.14 sz. mell(város és község)'!D11+'8.15 sz. mell(fogorvos)'!D11+'8.16 sz. mell(közművelődés)'!D11+'8.24 sz. mell(Vészhelyzet)'!D11+'8.17 sz. mell(szoc.tám)'!D11+'8.18 sz. mell(szünid.étk.)'!D11+'8.... sz. mell'!D11+'8.19 sz. mell(önk.jogalk)'!D11+'8.20 sz. mell(tám.fin)'!D11+'8.21 sz. mell(államadó)'!D11+'8.22 sz. mell(önk.nem sorol)'!D11+'8.23 sz. mell(szabadidő)'!D11+'8.25 sz. mell(Közterület fennt)'!D11</f>
        <v>36571022</v>
      </c>
      <c r="E8" s="399">
        <f>'8.2 sz. mell(könyvtár)'!E11+'8.3 sz. mell(könyvtári áll.)'!E11+'8.4 sz. mell(védőnő)'!E11+'8.5 sz. mell (háziorv.)'!E11+'8.6 sz. mell (isk.étk)'!E11+'8.7 sz. mell(iskola)'!E11+'8.8 sz. mell(szolidarit)'!E11+'8.9 sz. mell(köztemető)'!E11+'8.10 sz. mell(önk.v.)'!E11+'8.11 sz. mell(közp.költs.)'!E11+'8.12 sz. mell(utak)'!E11+'8.13 sz. mell(közvil)'!E11+'8.14 sz. mell(város és község)'!E11+'8.15 sz. mell(fogorvos)'!E11+'8.16 sz. mell(közművelődés)'!E11+'8.24 sz. mell(Vészhelyzet)'!E11+'8.17 sz. mell(szoc.tám)'!E11+'8.18 sz. mell(szünid.étk.)'!E11+'8.... sz. mell'!E11+'8.19 sz. mell(önk.jogalk)'!E11+'8.20 sz. mell(tám.fin)'!E11+'8.21 sz. mell(államadó)'!E11+'8.22 sz. mell(önk.nem sorol)'!E11+'8.23 sz. mell(szabadidő)'!E11+'8.25 sz. mell(Közterület fennt)'!E11</f>
        <v>38622918</v>
      </c>
      <c r="F8" s="399">
        <f>'8.2 sz. mell(könyvtár)'!F11+'8.3 sz. mell(könyvtári áll.)'!F11+'8.4 sz. mell(védőnő)'!F11+'8.5 sz. mell (háziorv.)'!F11+'8.6 sz. mell (isk.étk)'!F11+'8.7 sz. mell(iskola)'!F11+'8.8 sz. mell(szolidarit)'!F11+'8.9 sz. mell(köztemető)'!F11+'8.10 sz. mell(önk.v.)'!F11+'8.11 sz. mell(közp.költs.)'!F11+'8.12 sz. mell(utak)'!F11+'8.13 sz. mell(közvil)'!F11+'8.14 sz. mell(város és község)'!F11+'8.15 sz. mell(fogorvos)'!F11+'8.16 sz. mell(közművelődés)'!F11+'8.24 sz. mell(Vészhelyzet)'!F11+'8.17 sz. mell(szoc.tám)'!F11+'8.18 sz. mell(szünid.étk.)'!F11+'8.... sz. mell'!F11+'8.19 sz. mell(önk.jogalk)'!F11+'8.20 sz. mell(tám.fin)'!F11+'8.21 sz. mell(államadó)'!F11+'8.22 sz. mell(önk.nem sorol)'!F11+'8.23 sz. mell(szabadidő)'!F11+'8.25 sz. mell(Közterület fennt)'!F11</f>
        <v>38241253</v>
      </c>
      <c r="G8" s="399">
        <f>'8.2 sz. mell(könyvtár)'!G11+'8.3 sz. mell(könyvtári áll.)'!G11+'8.4 sz. mell(védőnő)'!G11+'8.5 sz. mell (háziorv.)'!G11+'8.6 sz. mell (isk.étk)'!G11+'8.7 sz. mell(iskola)'!G11+'8.8 sz. mell(szolidarit)'!G11+'8.9 sz. mell(köztemető)'!G11+'8.10 sz. mell(önk.v.)'!G11+'8.11 sz. mell(közp.költs.)'!G11+'8.12 sz. mell(utak)'!G11+'8.13 sz. mell(közvil)'!G11+'8.14 sz. mell(város és község)'!G11+'8.15 sz. mell(fogorvos)'!G11+'8.16 sz. mell(közművelődés)'!G11+'8.24 sz. mell(Vészhelyzet)'!G11+'8.17 sz. mell(szoc.tám)'!G11+'8.18 sz. mell(szünid.étk.)'!G11+'8.... sz. mell'!G11+'8.19 sz. mell(önk.jogalk)'!G11+'8.20 sz. mell(tám.fin)'!G11+'8.21 sz. mell(államadó)'!G11+'8.22 sz. mell(önk.nem sorol)'!G11+'8.23 sz. mell(szabadidő)'!G11+'8.25 sz. mell(Közterület fennt)'!G11</f>
        <v>38241253</v>
      </c>
    </row>
    <row r="9" spans="1:7" s="196" customFormat="1" ht="12" customHeight="1" x14ac:dyDescent="0.2">
      <c r="A9" s="10" t="s">
        <v>91</v>
      </c>
      <c r="B9" s="388" t="s">
        <v>194</v>
      </c>
      <c r="C9" s="399">
        <f>'8.2 sz. mell(könyvtár)'!C12+'8.3 sz. mell(könyvtári áll.)'!C12+'8.4 sz. mell(védőnő)'!C12+'8.5 sz. mell (háziorv.)'!C12+'8.6 sz. mell (isk.étk)'!C12+'8.7 sz. mell(iskola)'!C12+'8.8 sz. mell(szolidarit)'!C12+'8.9 sz. mell(köztemető)'!C12+'8.10 sz. mell(önk.v.)'!C12+'8.11 sz. mell(közp.költs.)'!C12+'8.12 sz. mell(utak)'!C12+'8.13 sz. mell(közvil)'!C12+'8.14 sz. mell(város és község)'!C12+'8.15 sz. mell(fogorvos)'!C12+'8.16 sz. mell(közművelődés)'!C12+'8.24 sz. mell(Vészhelyzet)'!C12+'8.17 sz. mell(szoc.tám)'!C12+'8.18 sz. mell(szünid.étk.)'!C12+'8.... sz. mell'!C12+'8.19 sz. mell(önk.jogalk)'!C12+'8.20 sz. mell(tám.fin)'!C12+'8.21 sz. mell(államadó)'!C12+'8.22 sz. mell(önk.nem sorol)'!C12+'8.23 sz. mell(szabadidő)'!C12+'8.25 sz. mell(Közterület fennt)'!C12</f>
        <v>5883453</v>
      </c>
      <c r="D9" s="399">
        <f>'8.2 sz. mell(könyvtár)'!D12+'8.3 sz. mell(könyvtári áll.)'!D12+'8.4 sz. mell(védőnő)'!D12+'8.5 sz. mell (háziorv.)'!D12+'8.6 sz. mell (isk.étk)'!D12+'8.7 sz. mell(iskola)'!D12+'8.8 sz. mell(szolidarit)'!D12+'8.9 sz. mell(köztemető)'!D12+'8.10 sz. mell(önk.v.)'!D12+'8.11 sz. mell(közp.költs.)'!D12+'8.12 sz. mell(utak)'!D12+'8.13 sz. mell(közvil)'!D12+'8.14 sz. mell(város és község)'!D12+'8.15 sz. mell(fogorvos)'!D12+'8.16 sz. mell(közművelődés)'!D12+'8.24 sz. mell(Vészhelyzet)'!D12+'8.17 sz. mell(szoc.tám)'!D12+'8.18 sz. mell(szünid.étk.)'!D12+'8.... sz. mell'!D12+'8.19 sz. mell(önk.jogalk)'!D12+'8.20 sz. mell(tám.fin)'!D12+'8.21 sz. mell(államadó)'!D12+'8.22 sz. mell(önk.nem sorol)'!D12+'8.23 sz. mell(szabadidő)'!D12+'8.25 sz. mell(Közterület fennt)'!D12</f>
        <v>6155251</v>
      </c>
      <c r="E9" s="399">
        <f>'8.2 sz. mell(könyvtár)'!E12+'8.3 sz. mell(könyvtári áll.)'!E12+'8.4 sz. mell(védőnő)'!E12+'8.5 sz. mell (háziorv.)'!E12+'8.6 sz. mell (isk.étk)'!E12+'8.7 sz. mell(iskola)'!E12+'8.8 sz. mell(szolidarit)'!E12+'8.9 sz. mell(köztemető)'!E12+'8.10 sz. mell(önk.v.)'!E12+'8.11 sz. mell(közp.költs.)'!E12+'8.12 sz. mell(utak)'!E12+'8.13 sz. mell(közvil)'!E12+'8.14 sz. mell(város és község)'!E12+'8.15 sz. mell(fogorvos)'!E12+'8.16 sz. mell(közművelődés)'!E12+'8.24 sz. mell(Vészhelyzet)'!E12+'8.17 sz. mell(szoc.tám)'!E12+'8.18 sz. mell(szünid.étk.)'!E12+'8.... sz. mell'!E12+'8.19 sz. mell(önk.jogalk)'!E12+'8.20 sz. mell(tám.fin)'!E12+'8.21 sz. mell(államadó)'!E12+'8.22 sz. mell(önk.nem sorol)'!E12+'8.23 sz. mell(szabadidő)'!E12+'8.25 sz. mell(Közterület fennt)'!E12</f>
        <v>7706769</v>
      </c>
      <c r="F9" s="399">
        <f>'8.2 sz. mell(könyvtár)'!F12+'8.3 sz. mell(könyvtári áll.)'!F12+'8.4 sz. mell(védőnő)'!F12+'8.5 sz. mell (háziorv.)'!F12+'8.6 sz. mell (isk.étk)'!F12+'8.7 sz. mell(iskola)'!F12+'8.8 sz. mell(szolidarit)'!F12+'8.9 sz. mell(köztemető)'!F12+'8.10 sz. mell(önk.v.)'!F12+'8.11 sz. mell(közp.költs.)'!F12+'8.12 sz. mell(utak)'!F12+'8.13 sz. mell(közvil)'!F12+'8.14 sz. mell(város és község)'!F12+'8.15 sz. mell(fogorvos)'!F12+'8.16 sz. mell(közművelődés)'!F12+'8.24 sz. mell(Vészhelyzet)'!F12+'8.17 sz. mell(szoc.tám)'!F12+'8.18 sz. mell(szünid.étk.)'!F12+'8.... sz. mell'!F12+'8.19 sz. mell(önk.jogalk)'!F12+'8.20 sz. mell(tám.fin)'!F12+'8.21 sz. mell(államadó)'!F12+'8.22 sz. mell(önk.nem sorol)'!F12+'8.23 sz. mell(szabadidő)'!F12+'8.25 sz. mell(Közterület fennt)'!F12</f>
        <v>8448591</v>
      </c>
      <c r="G9" s="399">
        <f>'8.2 sz. mell(könyvtár)'!G12+'8.3 sz. mell(könyvtári áll.)'!G12+'8.4 sz. mell(védőnő)'!G12+'8.5 sz. mell (háziorv.)'!G12+'8.6 sz. mell (isk.étk)'!G12+'8.7 sz. mell(iskola)'!G12+'8.8 sz. mell(szolidarit)'!G12+'8.9 sz. mell(köztemető)'!G12+'8.10 sz. mell(önk.v.)'!G12+'8.11 sz. mell(közp.költs.)'!G12+'8.12 sz. mell(utak)'!G12+'8.13 sz. mell(közvil)'!G12+'8.14 sz. mell(város és község)'!G12+'8.15 sz. mell(fogorvos)'!G12+'8.16 sz. mell(közművelődés)'!G12+'8.24 sz. mell(Vészhelyzet)'!G12+'8.17 sz. mell(szoc.tám)'!G12+'8.18 sz. mell(szünid.étk.)'!G12+'8.... sz. mell'!G12+'8.19 sz. mell(önk.jogalk)'!G12+'8.20 sz. mell(tám.fin)'!G12+'8.21 sz. mell(államadó)'!G12+'8.22 sz. mell(önk.nem sorol)'!G12+'8.23 sz. mell(szabadidő)'!G12+'8.25 sz. mell(Közterület fennt)'!G12</f>
        <v>8448591</v>
      </c>
    </row>
    <row r="10" spans="1:7" s="196" customFormat="1" ht="12" customHeight="1" x14ac:dyDescent="0.2">
      <c r="A10" s="10" t="s">
        <v>114</v>
      </c>
      <c r="B10" s="389" t="s">
        <v>370</v>
      </c>
      <c r="C10" s="399">
        <f>'8.2 sz. mell(könyvtár)'!C13+'8.3 sz. mell(könyvtári áll.)'!C13+'8.4 sz. mell(védőnő)'!C13+'8.5 sz. mell (háziorv.)'!C13+'8.6 sz. mell (isk.étk)'!C13+'8.7 sz. mell(iskola)'!C13+'8.8 sz. mell(szolidarit)'!C13+'8.9 sz. mell(köztemető)'!C13+'8.10 sz. mell(önk.v.)'!C13+'8.11 sz. mell(közp.költs.)'!C13+'8.12 sz. mell(utak)'!C13+'8.13 sz. mell(közvil)'!C13+'8.14 sz. mell(város és község)'!C13+'8.15 sz. mell(fogorvos)'!C13+'8.16 sz. mell(közművelődés)'!C13+'8.24 sz. mell(Vészhelyzet)'!C13+'8.17 sz. mell(szoc.tám)'!C13+'8.18 sz. mell(szünid.étk.)'!C13+'8.... sz. mell'!C13+'8.19 sz. mell(önk.jogalk)'!C13+'8.20 sz. mell(tám.fin)'!C13+'8.21 sz. mell(államadó)'!C13+'8.22 sz. mell(önk.nem sorol)'!C13+'8.23 sz. mell(szabadidő)'!C13+'8.25 sz. mell(Közterület fennt)'!C13</f>
        <v>0</v>
      </c>
      <c r="D10" s="399">
        <f>'8.2 sz. mell(könyvtár)'!D13+'8.3 sz. mell(könyvtári áll.)'!D13+'8.4 sz. mell(védőnő)'!D13+'8.5 sz. mell (háziorv.)'!D13+'8.6 sz. mell (isk.étk)'!D13+'8.7 sz. mell(iskola)'!D13+'8.8 sz. mell(szolidarit)'!D13+'8.9 sz. mell(köztemető)'!D13+'8.10 sz. mell(önk.v.)'!D13+'8.11 sz. mell(közp.költs.)'!D13+'8.12 sz. mell(utak)'!D13+'8.13 sz. mell(közvil)'!D13+'8.14 sz. mell(város és község)'!D13+'8.15 sz. mell(fogorvos)'!D13+'8.16 sz. mell(közművelődés)'!D13+'8.24 sz. mell(Vészhelyzet)'!D13+'8.17 sz. mell(szoc.tám)'!D13+'8.18 sz. mell(szünid.étk.)'!D13+'8.... sz. mell'!D13+'8.19 sz. mell(önk.jogalk)'!D13+'8.20 sz. mell(tám.fin)'!D13+'8.21 sz. mell(államadó)'!D13+'8.22 sz. mell(önk.nem sorol)'!D13+'8.23 sz. mell(szabadidő)'!D13+'8.25 sz. mell(Közterület fennt)'!D13</f>
        <v>0</v>
      </c>
      <c r="E10" s="399">
        <f>'8.2 sz. mell(könyvtár)'!E13+'8.3 sz. mell(könyvtári áll.)'!E13+'8.4 sz. mell(védőnő)'!E13+'8.5 sz. mell (háziorv.)'!E13+'8.6 sz. mell (isk.étk)'!E13+'8.7 sz. mell(iskola)'!E13+'8.8 sz. mell(szolidarit)'!E13+'8.9 sz. mell(köztemető)'!E13+'8.10 sz. mell(önk.v.)'!E13+'8.11 sz. mell(közp.költs.)'!E13+'8.12 sz. mell(utak)'!E13+'8.13 sz. mell(közvil)'!E13+'8.14 sz. mell(város és község)'!E13+'8.15 sz. mell(fogorvos)'!E13+'8.16 sz. mell(közművelődés)'!E13+'8.24 sz. mell(Vészhelyzet)'!E13+'8.17 sz. mell(szoc.tám)'!E13+'8.18 sz. mell(szünid.étk.)'!E13+'8.... sz. mell'!E13+'8.19 sz. mell(önk.jogalk)'!E13+'8.20 sz. mell(tám.fin)'!E13+'8.21 sz. mell(államadó)'!E13+'8.22 sz. mell(önk.nem sorol)'!E13+'8.23 sz. mell(szabadidő)'!E13+'8.25 sz. mell(Közterület fennt)'!E13</f>
        <v>0</v>
      </c>
      <c r="F10" s="399">
        <f>'8.2 sz. mell(könyvtár)'!F13+'8.3 sz. mell(könyvtári áll.)'!F13+'8.4 sz. mell(védőnő)'!F13+'8.5 sz. mell (háziorv.)'!F13+'8.6 sz. mell (isk.étk)'!F13+'8.7 sz. mell(iskola)'!F13+'8.8 sz. mell(szolidarit)'!F13+'8.9 sz. mell(köztemető)'!F13+'8.10 sz. mell(önk.v.)'!F13+'8.11 sz. mell(közp.költs.)'!F13+'8.12 sz. mell(utak)'!F13+'8.13 sz. mell(közvil)'!F13+'8.14 sz. mell(város és község)'!F13+'8.15 sz. mell(fogorvos)'!F13+'8.16 sz. mell(közművelődés)'!F13+'8.24 sz. mell(Vészhelyzet)'!F13+'8.17 sz. mell(szoc.tám)'!F13+'8.18 sz. mell(szünid.étk.)'!F13+'8.... sz. mell'!F13+'8.19 sz. mell(önk.jogalk)'!F13+'8.20 sz. mell(tám.fin)'!F13+'8.21 sz. mell(államadó)'!F13+'8.22 sz. mell(önk.nem sorol)'!F13+'8.23 sz. mell(szabadidő)'!F13+'8.25 sz. mell(Közterület fennt)'!F13</f>
        <v>0</v>
      </c>
      <c r="G10" s="399">
        <f>'8.2 sz. mell(könyvtár)'!G13+'8.3 sz. mell(könyvtári áll.)'!G13+'8.4 sz. mell(védőnő)'!G13+'8.5 sz. mell (háziorv.)'!G13+'8.6 sz. mell (isk.étk)'!G13+'8.7 sz. mell(iskola)'!G13+'8.8 sz. mell(szolidarit)'!G13+'8.9 sz. mell(köztemető)'!G13+'8.10 sz. mell(önk.v.)'!G13+'8.11 sz. mell(közp.költs.)'!G13+'8.12 sz. mell(utak)'!G13+'8.13 sz. mell(közvil)'!G13+'8.14 sz. mell(város és község)'!G13+'8.15 sz. mell(fogorvos)'!G13+'8.16 sz. mell(közművelődés)'!G13+'8.24 sz. mell(Vészhelyzet)'!G13+'8.17 sz. mell(szoc.tám)'!G13+'8.18 sz. mell(szünid.étk.)'!G13+'8.... sz. mell'!G13+'8.19 sz. mell(önk.jogalk)'!G13+'8.20 sz. mell(tám.fin)'!G13+'8.21 sz. mell(államadó)'!G13+'8.22 sz. mell(önk.nem sorol)'!G13+'8.23 sz. mell(szabadidő)'!G13+'8.25 sz. mell(Közterület fennt)'!G13</f>
        <v>0</v>
      </c>
    </row>
    <row r="11" spans="1:7" s="196" customFormat="1" ht="12" customHeight="1" thickBot="1" x14ac:dyDescent="0.25">
      <c r="A11" s="12" t="s">
        <v>92</v>
      </c>
      <c r="B11" s="390" t="s">
        <v>371</v>
      </c>
      <c r="C11" s="407">
        <f>'8.2 sz. mell(könyvtár)'!C14+'8.3 sz. mell(könyvtári áll.)'!C14+'8.4 sz. mell(védőnő)'!C14+'8.5 sz. mell (háziorv.)'!C14+'8.6 sz. mell (isk.étk)'!C14+'8.7 sz. mell(iskola)'!C14+'8.8 sz. mell(szolidarit)'!C14+'8.9 sz. mell(köztemető)'!C14+'8.10 sz. mell(önk.v.)'!C14+'8.11 sz. mell(közp.költs.)'!C14+'8.12 sz. mell(utak)'!C14+'8.13 sz. mell(közvil)'!C14+'8.14 sz. mell(város és község)'!C14+'8.15 sz. mell(fogorvos)'!C14+'8.16 sz. mell(közművelődés)'!C14+'8.24 sz. mell(Vészhelyzet)'!C14+'8.17 sz. mell(szoc.tám)'!C14+'8.18 sz. mell(szünid.étk.)'!C14+'8.... sz. mell'!C14+'8.19 sz. mell(önk.jogalk)'!C14+'8.20 sz. mell(tám.fin)'!C14+'8.21 sz. mell(államadó)'!C14+'8.22 sz. mell(önk.nem sorol)'!C14+'8.23 sz. mell(szabadidő)'!C14+'8.25 sz. mell(Közterület fennt)'!C14</f>
        <v>0</v>
      </c>
      <c r="D11" s="407">
        <f>'8.2 sz. mell(könyvtár)'!D14+'8.3 sz. mell(könyvtári áll.)'!D14+'8.4 sz. mell(védőnő)'!D14+'8.5 sz. mell (háziorv.)'!D14+'8.6 sz. mell (isk.étk)'!D14+'8.7 sz. mell(iskola)'!D14+'8.8 sz. mell(szolidarit)'!D14+'8.9 sz. mell(köztemető)'!D14+'8.10 sz. mell(önk.v.)'!D14+'8.11 sz. mell(közp.költs.)'!D14+'8.12 sz. mell(utak)'!D14+'8.13 sz. mell(közvil)'!D14+'8.14 sz. mell(város és község)'!D14+'8.15 sz. mell(fogorvos)'!D14+'8.16 sz. mell(közművelődés)'!D14+'8.24 sz. mell(Vészhelyzet)'!D14+'8.17 sz. mell(szoc.tám)'!D14+'8.18 sz. mell(szünid.étk.)'!D14+'8.... sz. mell'!D14+'8.19 sz. mell(önk.jogalk)'!D14+'8.20 sz. mell(tám.fin)'!D14+'8.21 sz. mell(államadó)'!D14+'8.22 sz. mell(önk.nem sorol)'!D14+'8.23 sz. mell(szabadidő)'!D14+'8.25 sz. mell(Közterület fennt)'!D14</f>
        <v>0</v>
      </c>
      <c r="E11" s="407">
        <f>'8.2 sz. mell(könyvtár)'!E14+'8.3 sz. mell(könyvtári áll.)'!E14+'8.4 sz. mell(védőnő)'!E14+'8.5 sz. mell (háziorv.)'!E14+'8.6 sz. mell (isk.étk)'!E14+'8.7 sz. mell(iskola)'!E14+'8.8 sz. mell(szolidarit)'!E14+'8.9 sz. mell(köztemető)'!E14+'8.10 sz. mell(önk.v.)'!E14+'8.11 sz. mell(közp.költs.)'!E14+'8.12 sz. mell(utak)'!E14+'8.13 sz. mell(közvil)'!E14+'8.14 sz. mell(város és község)'!E14+'8.15 sz. mell(fogorvos)'!E14+'8.16 sz. mell(közművelődés)'!E14+'8.24 sz. mell(Vészhelyzet)'!E14+'8.17 sz. mell(szoc.tám)'!E14+'8.18 sz. mell(szünid.étk.)'!E14+'8.... sz. mell'!E14+'8.19 sz. mell(önk.jogalk)'!E14+'8.20 sz. mell(tám.fin)'!E14+'8.21 sz. mell(államadó)'!E14+'8.22 sz. mell(önk.nem sorol)'!E14+'8.23 sz. mell(szabadidő)'!E14+'8.25 sz. mell(Közterület fennt)'!E14</f>
        <v>0</v>
      </c>
      <c r="F11" s="407">
        <f>'8.2 sz. mell(könyvtár)'!F14+'8.3 sz. mell(könyvtári áll.)'!F14+'8.4 sz. mell(védőnő)'!F14+'8.5 sz. mell (háziorv.)'!F14+'8.6 sz. mell (isk.étk)'!F14+'8.7 sz. mell(iskola)'!F14+'8.8 sz. mell(szolidarit)'!F14+'8.9 sz. mell(köztemető)'!F14+'8.10 sz. mell(önk.v.)'!F14+'8.11 sz. mell(közp.költs.)'!F14+'8.12 sz. mell(utak)'!F14+'8.13 sz. mell(közvil)'!F14+'8.14 sz. mell(város és község)'!F14+'8.15 sz. mell(fogorvos)'!F14+'8.16 sz. mell(közművelődés)'!F14+'8.24 sz. mell(Vészhelyzet)'!F14+'8.17 sz. mell(szoc.tám)'!F14+'8.18 sz. mell(szünid.étk.)'!F14+'8.... sz. mell'!F14+'8.19 sz. mell(önk.jogalk)'!F14+'8.20 sz. mell(tám.fin)'!F14+'8.21 sz. mell(államadó)'!F14+'8.22 sz. mell(önk.nem sorol)'!F14+'8.23 sz. mell(szabadidő)'!F14+'8.25 sz. mell(Közterület fennt)'!F14</f>
        <v>0</v>
      </c>
      <c r="G11" s="407">
        <f>'8.2 sz. mell(könyvtár)'!G14+'8.3 sz. mell(könyvtári áll.)'!G14+'8.4 sz. mell(védőnő)'!G14+'8.5 sz. mell (háziorv.)'!G14+'8.6 sz. mell (isk.étk)'!G14+'8.7 sz. mell(iskola)'!G14+'8.8 sz. mell(szolidarit)'!G14+'8.9 sz. mell(köztemető)'!G14+'8.10 sz. mell(önk.v.)'!G14+'8.11 sz. mell(közp.költs.)'!G14+'8.12 sz. mell(utak)'!G14+'8.13 sz. mell(közvil)'!G14+'8.14 sz. mell(város és község)'!G14+'8.15 sz. mell(fogorvos)'!G14+'8.16 sz. mell(közművelődés)'!G14+'8.24 sz. mell(Vészhelyzet)'!G14+'8.17 sz. mell(szoc.tám)'!G14+'8.18 sz. mell(szünid.étk.)'!G14+'8.... sz. mell'!G14+'8.19 sz. mell(önk.jogalk)'!G14+'8.20 sz. mell(tám.fin)'!G14+'8.21 sz. mell(államadó)'!G14+'8.22 sz. mell(önk.nem sorol)'!G14+'8.23 sz. mell(szabadidő)'!G14+'8.25 sz. mell(Közterület fennt)'!G14</f>
        <v>0</v>
      </c>
    </row>
    <row r="12" spans="1:7" s="196" customFormat="1" ht="12" customHeight="1" thickBot="1" x14ac:dyDescent="0.25">
      <c r="A12" s="16" t="s">
        <v>14</v>
      </c>
      <c r="B12" s="324" t="s">
        <v>195</v>
      </c>
      <c r="C12" s="406">
        <f>'8.2 sz. mell(könyvtár)'!C15+'8.3 sz. mell(könyvtári áll.)'!C15+'8.4 sz. mell(védőnő)'!C15+'8.5 sz. mell (háziorv.)'!C15+'8.6 sz. mell (isk.étk)'!C15+'8.7 sz. mell(iskola)'!C15+'8.8 sz. mell(szolidarit)'!C15+'8.9 sz. mell(köztemető)'!C15+'8.10 sz. mell(önk.v.)'!C15+'8.11 sz. mell(közp.költs.)'!C15+'8.12 sz. mell(utak)'!C15+'8.13 sz. mell(közvil)'!C15+'8.14 sz. mell(város és község)'!C15+'8.15 sz. mell(fogorvos)'!C15+'8.16 sz. mell(közművelődés)'!C15+'8.24 sz. mell(Vészhelyzet)'!C15+'8.17 sz. mell(szoc.tám)'!C15+'8.18 sz. mell(szünid.étk.)'!C15+'8.... sz. mell'!C15+'8.19 sz. mell(önk.jogalk)'!C15+'8.20 sz. mell(tám.fin)'!C15+'8.21 sz. mell(államadó)'!C15+'8.22 sz. mell(önk.nem sorol)'!C15+'8.23 sz. mell(szabadidő)'!C15+'8.25 sz. mell(Közterület fennt)'!C15</f>
        <v>11343600</v>
      </c>
      <c r="D12" s="406">
        <f>'8.2 sz. mell(könyvtár)'!D15+'8.3 sz. mell(könyvtári áll.)'!D15+'8.4 sz. mell(védőnő)'!D15+'8.5 sz. mell (háziorv.)'!D15+'8.6 sz. mell (isk.étk)'!D15+'8.7 sz. mell(iskola)'!D15+'8.8 sz. mell(szolidarit)'!D15+'8.9 sz. mell(köztemető)'!D15+'8.10 sz. mell(önk.v.)'!D15+'8.11 sz. mell(közp.költs.)'!D15+'8.12 sz. mell(utak)'!D15+'8.13 sz. mell(közvil)'!D15+'8.14 sz. mell(város és község)'!D15+'8.15 sz. mell(fogorvos)'!D15+'8.16 sz. mell(közművelődés)'!D15+'8.24 sz. mell(Vészhelyzet)'!D15+'8.17 sz. mell(szoc.tám)'!D15+'8.18 sz. mell(szünid.étk.)'!D15+'8.... sz. mell'!D15+'8.19 sz. mell(önk.jogalk)'!D15+'8.20 sz. mell(tám.fin)'!D15+'8.21 sz. mell(államadó)'!D15+'8.22 sz. mell(önk.nem sorol)'!D15+'8.23 sz. mell(szabadidő)'!D15+'8.25 sz. mell(Közterület fennt)'!D15</f>
        <v>11343600</v>
      </c>
      <c r="E12" s="406">
        <f>'8.2 sz. mell(könyvtár)'!E15+'8.3 sz. mell(könyvtári áll.)'!E15+'8.4 sz. mell(védőnő)'!E15+'8.5 sz. mell (háziorv.)'!E15+'8.6 sz. mell (isk.étk)'!E15+'8.7 sz. mell(iskola)'!E15+'8.8 sz. mell(szolidarit)'!E15+'8.9 sz. mell(köztemető)'!E15+'8.10 sz. mell(önk.v.)'!E15+'8.11 sz. mell(közp.költs.)'!E15+'8.12 sz. mell(utak)'!E15+'8.13 sz. mell(közvil)'!E15+'8.14 sz. mell(város és község)'!E15+'8.15 sz. mell(fogorvos)'!E15+'8.16 sz. mell(közművelődés)'!E15+'8.24 sz. mell(Vészhelyzet)'!E15+'8.17 sz. mell(szoc.tám)'!E15+'8.18 sz. mell(szünid.étk.)'!E15+'8.... sz. mell'!E15+'8.19 sz. mell(önk.jogalk)'!E15+'8.20 sz. mell(tám.fin)'!E15+'8.21 sz. mell(államadó)'!E15+'8.22 sz. mell(önk.nem sorol)'!E15+'8.23 sz. mell(szabadidő)'!E15+'8.25 sz. mell(Közterület fennt)'!E15</f>
        <v>11343600</v>
      </c>
      <c r="F12" s="406">
        <f>'8.2 sz. mell(könyvtár)'!F15+'8.3 sz. mell(könyvtári áll.)'!F15+'8.4 sz. mell(védőnő)'!F15+'8.5 sz. mell (háziorv.)'!F15+'8.6 sz. mell (isk.étk)'!F15+'8.7 sz. mell(iskola)'!F15+'8.8 sz. mell(szolidarit)'!F15+'8.9 sz. mell(köztemető)'!F15+'8.10 sz. mell(önk.v.)'!F15+'8.11 sz. mell(közp.költs.)'!F15+'8.12 sz. mell(utak)'!F15+'8.13 sz. mell(közvil)'!F15+'8.14 sz. mell(város és község)'!F15+'8.15 sz. mell(fogorvos)'!F15+'8.16 sz. mell(közművelődés)'!F15+'8.24 sz. mell(Vészhelyzet)'!F15+'8.17 sz. mell(szoc.tám)'!F15+'8.18 sz. mell(szünid.étk.)'!F15+'8.... sz. mell'!F15+'8.19 sz. mell(önk.jogalk)'!F15+'8.20 sz. mell(tám.fin)'!F15+'8.21 sz. mell(államadó)'!F15+'8.22 sz. mell(önk.nem sorol)'!F15+'8.23 sz. mell(szabadidő)'!F15+'8.25 sz. mell(Közterület fennt)'!F15</f>
        <v>13039000</v>
      </c>
      <c r="G12" s="406">
        <f>'8.2 sz. mell(könyvtár)'!G15+'8.3 sz. mell(könyvtári áll.)'!G15+'8.4 sz. mell(védőnő)'!G15+'8.5 sz. mell (háziorv.)'!G15+'8.6 sz. mell (isk.étk)'!G15+'8.7 sz. mell(iskola)'!G15+'8.8 sz. mell(szolidarit)'!G15+'8.9 sz. mell(köztemető)'!G15+'8.10 sz. mell(önk.v.)'!G15+'8.11 sz. mell(közp.költs.)'!G15+'8.12 sz. mell(utak)'!G15+'8.13 sz. mell(közvil)'!G15+'8.14 sz. mell(város és község)'!G15+'8.15 sz. mell(fogorvos)'!G15+'8.16 sz. mell(közművelődés)'!G15+'8.24 sz. mell(Vészhelyzet)'!G15+'8.17 sz. mell(szoc.tám)'!G15+'8.18 sz. mell(szünid.étk.)'!G15+'8.... sz. mell'!G15+'8.19 sz. mell(önk.jogalk)'!G15+'8.20 sz. mell(tám.fin)'!G15+'8.21 sz. mell(államadó)'!G15+'8.22 sz. mell(önk.nem sorol)'!G15+'8.23 sz. mell(szabadidő)'!G15+'8.25 sz. mell(Közterület fennt)'!G15</f>
        <v>13039000</v>
      </c>
    </row>
    <row r="13" spans="1:7" s="196" customFormat="1" ht="12" customHeight="1" x14ac:dyDescent="0.2">
      <c r="A13" s="11" t="s">
        <v>94</v>
      </c>
      <c r="B13" s="387" t="s">
        <v>196</v>
      </c>
      <c r="C13" s="405">
        <f>'8.2 sz. mell(könyvtár)'!C16+'8.3 sz. mell(könyvtári áll.)'!C16+'8.4 sz. mell(védőnő)'!C16+'8.5 sz. mell (háziorv.)'!C16+'8.6 sz. mell (isk.étk)'!C16+'8.7 sz. mell(iskola)'!C16+'8.8 sz. mell(szolidarit)'!C16+'8.9 sz. mell(köztemető)'!C16+'8.10 sz. mell(önk.v.)'!C16+'8.11 sz. mell(közp.költs.)'!C16+'8.12 sz. mell(utak)'!C16+'8.13 sz. mell(közvil)'!C16+'8.14 sz. mell(város és község)'!C16+'8.15 sz. mell(fogorvos)'!C16+'8.16 sz. mell(közművelődés)'!C16+'8.24 sz. mell(Vészhelyzet)'!C16+'8.17 sz. mell(szoc.tám)'!C16+'8.18 sz. mell(szünid.étk.)'!C16+'8.... sz. mell'!C16+'8.19 sz. mell(önk.jogalk)'!C16+'8.20 sz. mell(tám.fin)'!C16+'8.21 sz. mell(államadó)'!C16+'8.22 sz. mell(önk.nem sorol)'!C16+'8.23 sz. mell(szabadidő)'!C16+'8.25 sz. mell(Közterület fennt)'!C16</f>
        <v>0</v>
      </c>
      <c r="D13" s="405">
        <f>'8.2 sz. mell(könyvtár)'!D16+'8.3 sz. mell(könyvtári áll.)'!D16+'8.4 sz. mell(védőnő)'!D16+'8.5 sz. mell (háziorv.)'!D16+'8.6 sz. mell (isk.étk)'!D16+'8.7 sz. mell(iskola)'!D16+'8.8 sz. mell(szolidarit)'!D16+'8.9 sz. mell(köztemető)'!D16+'8.10 sz. mell(önk.v.)'!D16+'8.11 sz. mell(közp.költs.)'!D16+'8.12 sz. mell(utak)'!D16+'8.13 sz. mell(közvil)'!D16+'8.14 sz. mell(város és község)'!D16+'8.15 sz. mell(fogorvos)'!D16+'8.16 sz. mell(közművelődés)'!D16+'8.24 sz. mell(Vészhelyzet)'!D16+'8.17 sz. mell(szoc.tám)'!D16+'8.18 sz. mell(szünid.étk.)'!D16+'8.... sz. mell'!D16+'8.19 sz. mell(önk.jogalk)'!D16+'8.20 sz. mell(tám.fin)'!D16+'8.21 sz. mell(államadó)'!D16+'8.22 sz. mell(önk.nem sorol)'!D16+'8.23 sz. mell(szabadidő)'!D16+'8.25 sz. mell(Közterület fennt)'!D16</f>
        <v>0</v>
      </c>
      <c r="E13" s="405">
        <f>'8.2 sz. mell(könyvtár)'!E16+'8.3 sz. mell(könyvtári áll.)'!E16+'8.4 sz. mell(védőnő)'!E16+'8.5 sz. mell (háziorv.)'!E16+'8.6 sz. mell (isk.étk)'!E16+'8.7 sz. mell(iskola)'!E16+'8.8 sz. mell(szolidarit)'!E16+'8.9 sz. mell(köztemető)'!E16+'8.10 sz. mell(önk.v.)'!E16+'8.11 sz. mell(közp.költs.)'!E16+'8.12 sz. mell(utak)'!E16+'8.13 sz. mell(közvil)'!E16+'8.14 sz. mell(város és község)'!E16+'8.15 sz. mell(fogorvos)'!E16+'8.16 sz. mell(közművelődés)'!E16+'8.24 sz. mell(Vészhelyzet)'!E16+'8.17 sz. mell(szoc.tám)'!E16+'8.18 sz. mell(szünid.étk.)'!E16+'8.... sz. mell'!E16+'8.19 sz. mell(önk.jogalk)'!E16+'8.20 sz. mell(tám.fin)'!E16+'8.21 sz. mell(államadó)'!E16+'8.22 sz. mell(önk.nem sorol)'!E16+'8.23 sz. mell(szabadidő)'!E16+'8.25 sz. mell(Közterület fennt)'!E16</f>
        <v>0</v>
      </c>
      <c r="F13" s="405">
        <f>'8.2 sz. mell(könyvtár)'!F16+'8.3 sz. mell(könyvtári áll.)'!F16+'8.4 sz. mell(védőnő)'!F16+'8.5 sz. mell (háziorv.)'!F16+'8.6 sz. mell (isk.étk)'!F16+'8.7 sz. mell(iskola)'!F16+'8.8 sz. mell(szolidarit)'!F16+'8.9 sz. mell(köztemető)'!F16+'8.10 sz. mell(önk.v.)'!F16+'8.11 sz. mell(közp.költs.)'!F16+'8.12 sz. mell(utak)'!F16+'8.13 sz. mell(közvil)'!F16+'8.14 sz. mell(város és község)'!F16+'8.15 sz. mell(fogorvos)'!F16+'8.16 sz. mell(közművelődés)'!F16+'8.24 sz. mell(Vészhelyzet)'!F16+'8.17 sz. mell(szoc.tám)'!F16+'8.18 sz. mell(szünid.étk.)'!F16+'8.... sz. mell'!F16+'8.19 sz. mell(önk.jogalk)'!F16+'8.20 sz. mell(tám.fin)'!F16+'8.21 sz. mell(államadó)'!F16+'8.22 sz. mell(önk.nem sorol)'!F16+'8.23 sz. mell(szabadidő)'!F16+'8.25 sz. mell(Közterület fennt)'!F16</f>
        <v>0</v>
      </c>
      <c r="G13" s="405">
        <f>'8.2 sz. mell(könyvtár)'!G16+'8.3 sz. mell(könyvtári áll.)'!G16+'8.4 sz. mell(védőnő)'!G16+'8.5 sz. mell (háziorv.)'!G16+'8.6 sz. mell (isk.étk)'!G16+'8.7 sz. mell(iskola)'!G16+'8.8 sz. mell(szolidarit)'!G16+'8.9 sz. mell(köztemető)'!G16+'8.10 sz. mell(önk.v.)'!G16+'8.11 sz. mell(közp.költs.)'!G16+'8.12 sz. mell(utak)'!G16+'8.13 sz. mell(közvil)'!G16+'8.14 sz. mell(város és község)'!G16+'8.15 sz. mell(fogorvos)'!G16+'8.16 sz. mell(közművelődés)'!G16+'8.24 sz. mell(Vészhelyzet)'!G16+'8.17 sz. mell(szoc.tám)'!G16+'8.18 sz. mell(szünid.étk.)'!G16+'8.... sz. mell'!G16+'8.19 sz. mell(önk.jogalk)'!G16+'8.20 sz. mell(tám.fin)'!G16+'8.21 sz. mell(államadó)'!G16+'8.22 sz. mell(önk.nem sorol)'!G16+'8.23 sz. mell(szabadidő)'!G16+'8.25 sz. mell(Közterület fennt)'!G16</f>
        <v>0</v>
      </c>
    </row>
    <row r="14" spans="1:7" s="196" customFormat="1" ht="12" customHeight="1" x14ac:dyDescent="0.2">
      <c r="A14" s="10" t="s">
        <v>95</v>
      </c>
      <c r="B14" s="388" t="s">
        <v>197</v>
      </c>
      <c r="C14" s="399">
        <f>'8.2 sz. mell(könyvtár)'!C17+'8.3 sz. mell(könyvtári áll.)'!C17+'8.4 sz. mell(védőnő)'!C17+'8.5 sz. mell (háziorv.)'!C17+'8.6 sz. mell (isk.étk)'!C17+'8.7 sz. mell(iskola)'!C17+'8.8 sz. mell(szolidarit)'!C17+'8.9 sz. mell(köztemető)'!C17+'8.10 sz. mell(önk.v.)'!C17+'8.11 sz. mell(közp.költs.)'!C17+'8.12 sz. mell(utak)'!C17+'8.13 sz. mell(közvil)'!C17+'8.14 sz. mell(város és község)'!C17+'8.15 sz. mell(fogorvos)'!C17+'8.16 sz. mell(közművelődés)'!C17+'8.24 sz. mell(Vészhelyzet)'!C17+'8.17 sz. mell(szoc.tám)'!C17+'8.18 sz. mell(szünid.étk.)'!C17+'8.... sz. mell'!C17+'8.19 sz. mell(önk.jogalk)'!C17+'8.20 sz. mell(tám.fin)'!C17+'8.21 sz. mell(államadó)'!C17+'8.22 sz. mell(önk.nem sorol)'!C17+'8.23 sz. mell(szabadidő)'!C17+'8.25 sz. mell(Közterület fennt)'!C17</f>
        <v>0</v>
      </c>
      <c r="D14" s="399">
        <f>'8.2 sz. mell(könyvtár)'!D17+'8.3 sz. mell(könyvtári áll.)'!D17+'8.4 sz. mell(védőnő)'!D17+'8.5 sz. mell (háziorv.)'!D17+'8.6 sz. mell (isk.étk)'!D17+'8.7 sz. mell(iskola)'!D17+'8.8 sz. mell(szolidarit)'!D17+'8.9 sz. mell(köztemető)'!D17+'8.10 sz. mell(önk.v.)'!D17+'8.11 sz. mell(közp.költs.)'!D17+'8.12 sz. mell(utak)'!D17+'8.13 sz. mell(közvil)'!D17+'8.14 sz. mell(város és község)'!D17+'8.15 sz. mell(fogorvos)'!D17+'8.16 sz. mell(közművelődés)'!D17+'8.24 sz. mell(Vészhelyzet)'!D17+'8.17 sz. mell(szoc.tám)'!D17+'8.18 sz. mell(szünid.étk.)'!D17+'8.... sz. mell'!D17+'8.19 sz. mell(önk.jogalk)'!D17+'8.20 sz. mell(tám.fin)'!D17+'8.21 sz. mell(államadó)'!D17+'8.22 sz. mell(önk.nem sorol)'!D17+'8.23 sz. mell(szabadidő)'!D17+'8.25 sz. mell(Közterület fennt)'!D17</f>
        <v>0</v>
      </c>
      <c r="E14" s="399">
        <f>'8.2 sz. mell(könyvtár)'!E17+'8.3 sz. mell(könyvtári áll.)'!E17+'8.4 sz. mell(védőnő)'!E17+'8.5 sz. mell (háziorv.)'!E17+'8.6 sz. mell (isk.étk)'!E17+'8.7 sz. mell(iskola)'!E17+'8.8 sz. mell(szolidarit)'!E17+'8.9 sz. mell(köztemető)'!E17+'8.10 sz. mell(önk.v.)'!E17+'8.11 sz. mell(közp.költs.)'!E17+'8.12 sz. mell(utak)'!E17+'8.13 sz. mell(közvil)'!E17+'8.14 sz. mell(város és község)'!E17+'8.15 sz. mell(fogorvos)'!E17+'8.16 sz. mell(közművelődés)'!E17+'8.24 sz. mell(Vészhelyzet)'!E17+'8.17 sz. mell(szoc.tám)'!E17+'8.18 sz. mell(szünid.étk.)'!E17+'8.... sz. mell'!E17+'8.19 sz. mell(önk.jogalk)'!E17+'8.20 sz. mell(tám.fin)'!E17+'8.21 sz. mell(államadó)'!E17+'8.22 sz. mell(önk.nem sorol)'!E17+'8.23 sz. mell(szabadidő)'!E17+'8.25 sz. mell(Közterület fennt)'!E17</f>
        <v>0</v>
      </c>
      <c r="F14" s="399">
        <f>'8.2 sz. mell(könyvtár)'!F17+'8.3 sz. mell(könyvtári áll.)'!F17+'8.4 sz. mell(védőnő)'!F17+'8.5 sz. mell (háziorv.)'!F17+'8.6 sz. mell (isk.étk)'!F17+'8.7 sz. mell(iskola)'!F17+'8.8 sz. mell(szolidarit)'!F17+'8.9 sz. mell(köztemető)'!F17+'8.10 sz. mell(önk.v.)'!F17+'8.11 sz. mell(közp.költs.)'!F17+'8.12 sz. mell(utak)'!F17+'8.13 sz. mell(közvil)'!F17+'8.14 sz. mell(város és község)'!F17+'8.15 sz. mell(fogorvos)'!F17+'8.16 sz. mell(közművelődés)'!F17+'8.24 sz. mell(Vészhelyzet)'!F17+'8.17 sz. mell(szoc.tám)'!F17+'8.18 sz. mell(szünid.étk.)'!F17+'8.... sz. mell'!F17+'8.19 sz. mell(önk.jogalk)'!F17+'8.20 sz. mell(tám.fin)'!F17+'8.21 sz. mell(államadó)'!F17+'8.22 sz. mell(önk.nem sorol)'!F17+'8.23 sz. mell(szabadidő)'!F17+'8.25 sz. mell(Közterület fennt)'!F17</f>
        <v>0</v>
      </c>
      <c r="G14" s="399">
        <f>'8.2 sz. mell(könyvtár)'!G17+'8.3 sz. mell(könyvtári áll.)'!G17+'8.4 sz. mell(védőnő)'!G17+'8.5 sz. mell (háziorv.)'!G17+'8.6 sz. mell (isk.étk)'!G17+'8.7 sz. mell(iskola)'!G17+'8.8 sz. mell(szolidarit)'!G17+'8.9 sz. mell(köztemető)'!G17+'8.10 sz. mell(önk.v.)'!G17+'8.11 sz. mell(közp.költs.)'!G17+'8.12 sz. mell(utak)'!G17+'8.13 sz. mell(közvil)'!G17+'8.14 sz. mell(város és község)'!G17+'8.15 sz. mell(fogorvos)'!G17+'8.16 sz. mell(közművelődés)'!G17+'8.24 sz. mell(Vészhelyzet)'!G17+'8.17 sz. mell(szoc.tám)'!G17+'8.18 sz. mell(szünid.étk.)'!G17+'8.... sz. mell'!G17+'8.19 sz. mell(önk.jogalk)'!G17+'8.20 sz. mell(tám.fin)'!G17+'8.21 sz. mell(államadó)'!G17+'8.22 sz. mell(önk.nem sorol)'!G17+'8.23 sz. mell(szabadidő)'!G17+'8.25 sz. mell(Közterület fennt)'!G17</f>
        <v>0</v>
      </c>
    </row>
    <row r="15" spans="1:7" s="196" customFormat="1" ht="12" customHeight="1" x14ac:dyDescent="0.2">
      <c r="A15" s="10" t="s">
        <v>96</v>
      </c>
      <c r="B15" s="388" t="s">
        <v>362</v>
      </c>
      <c r="C15" s="399">
        <f>'8.2 sz. mell(könyvtár)'!C18+'8.3 sz. mell(könyvtári áll.)'!C18+'8.4 sz. mell(védőnő)'!C18+'8.5 sz. mell (háziorv.)'!C18+'8.6 sz. mell (isk.étk)'!C18+'8.7 sz. mell(iskola)'!C18+'8.8 sz. mell(szolidarit)'!C18+'8.9 sz. mell(köztemető)'!C18+'8.10 sz. mell(önk.v.)'!C18+'8.11 sz. mell(közp.költs.)'!C18+'8.12 sz. mell(utak)'!C18+'8.13 sz. mell(közvil)'!C18+'8.14 sz. mell(város és község)'!C18+'8.15 sz. mell(fogorvos)'!C18+'8.16 sz. mell(közművelődés)'!C18+'8.24 sz. mell(Vészhelyzet)'!C18+'8.17 sz. mell(szoc.tám)'!C18+'8.18 sz. mell(szünid.étk.)'!C18+'8.... sz. mell'!C18+'8.19 sz. mell(önk.jogalk)'!C18+'8.20 sz. mell(tám.fin)'!C18+'8.21 sz. mell(államadó)'!C18+'8.22 sz. mell(önk.nem sorol)'!C18+'8.23 sz. mell(szabadidő)'!C18+'8.25 sz. mell(Közterület fennt)'!C18</f>
        <v>0</v>
      </c>
      <c r="D15" s="399">
        <f>'8.2 sz. mell(könyvtár)'!D18+'8.3 sz. mell(könyvtári áll.)'!D18+'8.4 sz. mell(védőnő)'!D18+'8.5 sz. mell (háziorv.)'!D18+'8.6 sz. mell (isk.étk)'!D18+'8.7 sz. mell(iskola)'!D18+'8.8 sz. mell(szolidarit)'!D18+'8.9 sz. mell(köztemető)'!D18+'8.10 sz. mell(önk.v.)'!D18+'8.11 sz. mell(közp.költs.)'!D18+'8.12 sz. mell(utak)'!D18+'8.13 sz. mell(közvil)'!D18+'8.14 sz. mell(város és község)'!D18+'8.15 sz. mell(fogorvos)'!D18+'8.16 sz. mell(közművelődés)'!D18+'8.24 sz. mell(Vészhelyzet)'!D18+'8.17 sz. mell(szoc.tám)'!D18+'8.18 sz. mell(szünid.étk.)'!D18+'8.... sz. mell'!D18+'8.19 sz. mell(önk.jogalk)'!D18+'8.20 sz. mell(tám.fin)'!D18+'8.21 sz. mell(államadó)'!D18+'8.22 sz. mell(önk.nem sorol)'!D18+'8.23 sz. mell(szabadidő)'!D18+'8.25 sz. mell(Közterület fennt)'!D18</f>
        <v>0</v>
      </c>
      <c r="E15" s="399">
        <f>'8.2 sz. mell(könyvtár)'!E18+'8.3 sz. mell(könyvtári áll.)'!E18+'8.4 sz. mell(védőnő)'!E18+'8.5 sz. mell (háziorv.)'!E18+'8.6 sz. mell (isk.étk)'!E18+'8.7 sz. mell(iskola)'!E18+'8.8 sz. mell(szolidarit)'!E18+'8.9 sz. mell(köztemető)'!E18+'8.10 sz. mell(önk.v.)'!E18+'8.11 sz. mell(közp.költs.)'!E18+'8.12 sz. mell(utak)'!E18+'8.13 sz. mell(közvil)'!E18+'8.14 sz. mell(város és község)'!E18+'8.15 sz. mell(fogorvos)'!E18+'8.16 sz. mell(közművelődés)'!E18+'8.24 sz. mell(Vészhelyzet)'!E18+'8.17 sz. mell(szoc.tám)'!E18+'8.18 sz. mell(szünid.étk.)'!E18+'8.... sz. mell'!E18+'8.19 sz. mell(önk.jogalk)'!E18+'8.20 sz. mell(tám.fin)'!E18+'8.21 sz. mell(államadó)'!E18+'8.22 sz. mell(önk.nem sorol)'!E18+'8.23 sz. mell(szabadidő)'!E18+'8.25 sz. mell(Közterület fennt)'!E18</f>
        <v>0</v>
      </c>
      <c r="F15" s="399">
        <f>'8.2 sz. mell(könyvtár)'!F18+'8.3 sz. mell(könyvtári áll.)'!F18+'8.4 sz. mell(védőnő)'!F18+'8.5 sz. mell (háziorv.)'!F18+'8.6 sz. mell (isk.étk)'!F18+'8.7 sz. mell(iskola)'!F18+'8.8 sz. mell(szolidarit)'!F18+'8.9 sz. mell(köztemető)'!F18+'8.10 sz. mell(önk.v.)'!F18+'8.11 sz. mell(közp.költs.)'!F18+'8.12 sz. mell(utak)'!F18+'8.13 sz. mell(közvil)'!F18+'8.14 sz. mell(város és község)'!F18+'8.15 sz. mell(fogorvos)'!F18+'8.16 sz. mell(közművelődés)'!F18+'8.24 sz. mell(Vészhelyzet)'!F18+'8.17 sz. mell(szoc.tám)'!F18+'8.18 sz. mell(szünid.étk.)'!F18+'8.... sz. mell'!F18+'8.19 sz. mell(önk.jogalk)'!F18+'8.20 sz. mell(tám.fin)'!F18+'8.21 sz. mell(államadó)'!F18+'8.22 sz. mell(önk.nem sorol)'!F18+'8.23 sz. mell(szabadidő)'!F18+'8.25 sz. mell(Közterület fennt)'!F18</f>
        <v>0</v>
      </c>
      <c r="G15" s="399">
        <f>'8.2 sz. mell(könyvtár)'!G18+'8.3 sz. mell(könyvtári áll.)'!G18+'8.4 sz. mell(védőnő)'!G18+'8.5 sz. mell (háziorv.)'!G18+'8.6 sz. mell (isk.étk)'!G18+'8.7 sz. mell(iskola)'!G18+'8.8 sz. mell(szolidarit)'!G18+'8.9 sz. mell(köztemető)'!G18+'8.10 sz. mell(önk.v.)'!G18+'8.11 sz. mell(közp.költs.)'!G18+'8.12 sz. mell(utak)'!G18+'8.13 sz. mell(közvil)'!G18+'8.14 sz. mell(város és község)'!G18+'8.15 sz. mell(fogorvos)'!G18+'8.16 sz. mell(közművelődés)'!G18+'8.24 sz. mell(Vészhelyzet)'!G18+'8.17 sz. mell(szoc.tám)'!G18+'8.18 sz. mell(szünid.étk.)'!G18+'8.... sz. mell'!G18+'8.19 sz. mell(önk.jogalk)'!G18+'8.20 sz. mell(tám.fin)'!G18+'8.21 sz. mell(államadó)'!G18+'8.22 sz. mell(önk.nem sorol)'!G18+'8.23 sz. mell(szabadidő)'!G18+'8.25 sz. mell(Közterület fennt)'!G18</f>
        <v>0</v>
      </c>
    </row>
    <row r="16" spans="1:7" s="196" customFormat="1" ht="12" customHeight="1" x14ac:dyDescent="0.2">
      <c r="A16" s="10" t="s">
        <v>97</v>
      </c>
      <c r="B16" s="388" t="s">
        <v>363</v>
      </c>
      <c r="C16" s="399">
        <f>'8.2 sz. mell(könyvtár)'!C19+'8.3 sz. mell(könyvtári áll.)'!C19+'8.4 sz. mell(védőnő)'!C19+'8.5 sz. mell (háziorv.)'!C19+'8.6 sz. mell (isk.étk)'!C19+'8.7 sz. mell(iskola)'!C19+'8.8 sz. mell(szolidarit)'!C19+'8.9 sz. mell(köztemető)'!C19+'8.10 sz. mell(önk.v.)'!C19+'8.11 sz. mell(közp.költs.)'!C19+'8.12 sz. mell(utak)'!C19+'8.13 sz. mell(közvil)'!C19+'8.14 sz. mell(város és község)'!C19+'8.15 sz. mell(fogorvos)'!C19+'8.16 sz. mell(közművelődés)'!C19+'8.24 sz. mell(Vészhelyzet)'!C19+'8.17 sz. mell(szoc.tám)'!C19+'8.18 sz. mell(szünid.étk.)'!C19+'8.... sz. mell'!C19+'8.19 sz. mell(önk.jogalk)'!C19+'8.20 sz. mell(tám.fin)'!C19+'8.21 sz. mell(államadó)'!C19+'8.22 sz. mell(önk.nem sorol)'!C19+'8.23 sz. mell(szabadidő)'!C19+'8.25 sz. mell(Közterület fennt)'!C19</f>
        <v>0</v>
      </c>
      <c r="D16" s="399">
        <f>'8.2 sz. mell(könyvtár)'!D19+'8.3 sz. mell(könyvtári áll.)'!D19+'8.4 sz. mell(védőnő)'!D19+'8.5 sz. mell (háziorv.)'!D19+'8.6 sz. mell (isk.étk)'!D19+'8.7 sz. mell(iskola)'!D19+'8.8 sz. mell(szolidarit)'!D19+'8.9 sz. mell(köztemető)'!D19+'8.10 sz. mell(önk.v.)'!D19+'8.11 sz. mell(közp.költs.)'!D19+'8.12 sz. mell(utak)'!D19+'8.13 sz. mell(közvil)'!D19+'8.14 sz. mell(város és község)'!D19+'8.15 sz. mell(fogorvos)'!D19+'8.16 sz. mell(közművelődés)'!D19+'8.24 sz. mell(Vészhelyzet)'!D19+'8.17 sz. mell(szoc.tám)'!D19+'8.18 sz. mell(szünid.étk.)'!D19+'8.... sz. mell'!D19+'8.19 sz. mell(önk.jogalk)'!D19+'8.20 sz. mell(tám.fin)'!D19+'8.21 sz. mell(államadó)'!D19+'8.22 sz. mell(önk.nem sorol)'!D19+'8.23 sz. mell(szabadidő)'!D19+'8.25 sz. mell(Közterület fennt)'!D19</f>
        <v>0</v>
      </c>
      <c r="E16" s="399">
        <f>'8.2 sz. mell(könyvtár)'!E19+'8.3 sz. mell(könyvtári áll.)'!E19+'8.4 sz. mell(védőnő)'!E19+'8.5 sz. mell (háziorv.)'!E19+'8.6 sz. mell (isk.étk)'!E19+'8.7 sz. mell(iskola)'!E19+'8.8 sz. mell(szolidarit)'!E19+'8.9 sz. mell(köztemető)'!E19+'8.10 sz. mell(önk.v.)'!E19+'8.11 sz. mell(közp.költs.)'!E19+'8.12 sz. mell(utak)'!E19+'8.13 sz. mell(közvil)'!E19+'8.14 sz. mell(város és község)'!E19+'8.15 sz. mell(fogorvos)'!E19+'8.16 sz. mell(közművelődés)'!E19+'8.24 sz. mell(Vészhelyzet)'!E19+'8.17 sz. mell(szoc.tám)'!E19+'8.18 sz. mell(szünid.étk.)'!E19+'8.... sz. mell'!E19+'8.19 sz. mell(önk.jogalk)'!E19+'8.20 sz. mell(tám.fin)'!E19+'8.21 sz. mell(államadó)'!E19+'8.22 sz. mell(önk.nem sorol)'!E19+'8.23 sz. mell(szabadidő)'!E19+'8.25 sz. mell(Közterület fennt)'!E19</f>
        <v>0</v>
      </c>
      <c r="F16" s="399">
        <f>'8.2 sz. mell(könyvtár)'!F19+'8.3 sz. mell(könyvtári áll.)'!F19+'8.4 sz. mell(védőnő)'!F19+'8.5 sz. mell (háziorv.)'!F19+'8.6 sz. mell (isk.étk)'!F19+'8.7 sz. mell(iskola)'!F19+'8.8 sz. mell(szolidarit)'!F19+'8.9 sz. mell(köztemető)'!F19+'8.10 sz. mell(önk.v.)'!F19+'8.11 sz. mell(közp.költs.)'!F19+'8.12 sz. mell(utak)'!F19+'8.13 sz. mell(közvil)'!F19+'8.14 sz. mell(város és község)'!F19+'8.15 sz. mell(fogorvos)'!F19+'8.16 sz. mell(közművelődés)'!F19+'8.24 sz. mell(Vészhelyzet)'!F19+'8.17 sz. mell(szoc.tám)'!F19+'8.18 sz. mell(szünid.étk.)'!F19+'8.... sz. mell'!F19+'8.19 sz. mell(önk.jogalk)'!F19+'8.20 sz. mell(tám.fin)'!F19+'8.21 sz. mell(államadó)'!F19+'8.22 sz. mell(önk.nem sorol)'!F19+'8.23 sz. mell(szabadidő)'!F19+'8.25 sz. mell(Közterület fennt)'!F19</f>
        <v>0</v>
      </c>
      <c r="G16" s="399">
        <f>'8.2 sz. mell(könyvtár)'!G19+'8.3 sz. mell(könyvtári áll.)'!G19+'8.4 sz. mell(védőnő)'!G19+'8.5 sz. mell (háziorv.)'!G19+'8.6 sz. mell (isk.étk)'!G19+'8.7 sz. mell(iskola)'!G19+'8.8 sz. mell(szolidarit)'!G19+'8.9 sz. mell(köztemető)'!G19+'8.10 sz. mell(önk.v.)'!G19+'8.11 sz. mell(közp.költs.)'!G19+'8.12 sz. mell(utak)'!G19+'8.13 sz. mell(közvil)'!G19+'8.14 sz. mell(város és község)'!G19+'8.15 sz. mell(fogorvos)'!G19+'8.16 sz. mell(közművelődés)'!G19+'8.24 sz. mell(Vészhelyzet)'!G19+'8.17 sz. mell(szoc.tám)'!G19+'8.18 sz. mell(szünid.étk.)'!G19+'8.... sz. mell'!G19+'8.19 sz. mell(önk.jogalk)'!G19+'8.20 sz. mell(tám.fin)'!G19+'8.21 sz. mell(államadó)'!G19+'8.22 sz. mell(önk.nem sorol)'!G19+'8.23 sz. mell(szabadidő)'!G19+'8.25 sz. mell(Közterület fennt)'!G19</f>
        <v>0</v>
      </c>
    </row>
    <row r="17" spans="1:7" s="196" customFormat="1" ht="12" customHeight="1" x14ac:dyDescent="0.2">
      <c r="A17" s="10" t="s">
        <v>98</v>
      </c>
      <c r="B17" s="388" t="s">
        <v>198</v>
      </c>
      <c r="C17" s="399">
        <f>'8.2 sz. mell(könyvtár)'!C20+'8.3 sz. mell(könyvtári áll.)'!C20+'8.4 sz. mell(védőnő)'!C20+'8.5 sz. mell (háziorv.)'!C20+'8.6 sz. mell (isk.étk)'!C20+'8.7 sz. mell(iskola)'!C20+'8.8 sz. mell(szolidarit)'!C20+'8.9 sz. mell(köztemető)'!C20+'8.10 sz. mell(önk.v.)'!C20+'8.11 sz. mell(közp.költs.)'!C20+'8.12 sz. mell(utak)'!C20+'8.13 sz. mell(közvil)'!C20+'8.14 sz. mell(város és község)'!C20+'8.15 sz. mell(fogorvos)'!C20+'8.16 sz. mell(közművelődés)'!C20+'8.24 sz. mell(Vészhelyzet)'!C20+'8.17 sz. mell(szoc.tám)'!C20+'8.18 sz. mell(szünid.étk.)'!C20+'8.... sz. mell'!C20+'8.19 sz. mell(önk.jogalk)'!C20+'8.20 sz. mell(tám.fin)'!C20+'8.21 sz. mell(államadó)'!C20+'8.22 sz. mell(önk.nem sorol)'!C20+'8.23 sz. mell(szabadidő)'!C20+'8.25 sz. mell(Közterület fennt)'!C20</f>
        <v>11343600</v>
      </c>
      <c r="D17" s="399">
        <f>'8.2 sz. mell(könyvtár)'!D20+'8.3 sz. mell(könyvtári áll.)'!D20+'8.4 sz. mell(védőnő)'!D20+'8.5 sz. mell (háziorv.)'!D20+'8.6 sz. mell (isk.étk)'!D20+'8.7 sz. mell(iskola)'!D20+'8.8 sz. mell(szolidarit)'!D20+'8.9 sz. mell(köztemető)'!D20+'8.10 sz. mell(önk.v.)'!D20+'8.11 sz. mell(közp.költs.)'!D20+'8.12 sz. mell(utak)'!D20+'8.13 sz. mell(közvil)'!D20+'8.14 sz. mell(város és község)'!D20+'8.15 sz. mell(fogorvos)'!D20+'8.16 sz. mell(közművelődés)'!D20+'8.24 sz. mell(Vészhelyzet)'!D20+'8.17 sz. mell(szoc.tám)'!D20+'8.18 sz. mell(szünid.étk.)'!D20+'8.... sz. mell'!D20+'8.19 sz. mell(önk.jogalk)'!D20+'8.20 sz. mell(tám.fin)'!D20+'8.21 sz. mell(államadó)'!D20+'8.22 sz. mell(önk.nem sorol)'!D20+'8.23 sz. mell(szabadidő)'!D20+'8.25 sz. mell(Közterület fennt)'!D20</f>
        <v>11343600</v>
      </c>
      <c r="E17" s="399">
        <f>'8.2 sz. mell(könyvtár)'!E20+'8.3 sz. mell(könyvtári áll.)'!E20+'8.4 sz. mell(védőnő)'!E20+'8.5 sz. mell (háziorv.)'!E20+'8.6 sz. mell (isk.étk)'!E20+'8.7 sz. mell(iskola)'!E20+'8.8 sz. mell(szolidarit)'!E20+'8.9 sz. mell(köztemető)'!E20+'8.10 sz. mell(önk.v.)'!E20+'8.11 sz. mell(közp.költs.)'!E20+'8.12 sz. mell(utak)'!E20+'8.13 sz. mell(közvil)'!E20+'8.14 sz. mell(város és község)'!E20+'8.15 sz. mell(fogorvos)'!E20+'8.16 sz. mell(közművelődés)'!E20+'8.24 sz. mell(Vészhelyzet)'!E20+'8.17 sz. mell(szoc.tám)'!E20+'8.18 sz. mell(szünid.étk.)'!E20+'8.... sz. mell'!E20+'8.19 sz. mell(önk.jogalk)'!E20+'8.20 sz. mell(tám.fin)'!E20+'8.21 sz. mell(államadó)'!E20+'8.22 sz. mell(önk.nem sorol)'!E20+'8.23 sz. mell(szabadidő)'!E20+'8.25 sz. mell(Közterület fennt)'!E20</f>
        <v>11343600</v>
      </c>
      <c r="F17" s="399">
        <f>'8.2 sz. mell(könyvtár)'!F20+'8.3 sz. mell(könyvtári áll.)'!F20+'8.4 sz. mell(védőnő)'!F20+'8.5 sz. mell (háziorv.)'!F20+'8.6 sz. mell (isk.étk)'!F20+'8.7 sz. mell(iskola)'!F20+'8.8 sz. mell(szolidarit)'!F20+'8.9 sz. mell(köztemető)'!F20+'8.10 sz. mell(önk.v.)'!F20+'8.11 sz. mell(közp.költs.)'!F20+'8.12 sz. mell(utak)'!F20+'8.13 sz. mell(közvil)'!F20+'8.14 sz. mell(város és község)'!F20+'8.15 sz. mell(fogorvos)'!F20+'8.16 sz. mell(közművelődés)'!F20+'8.24 sz. mell(Vészhelyzet)'!F20+'8.17 sz. mell(szoc.tám)'!F20+'8.18 sz. mell(szünid.étk.)'!F20+'8.... sz. mell'!F20+'8.19 sz. mell(önk.jogalk)'!F20+'8.20 sz. mell(tám.fin)'!F20+'8.21 sz. mell(államadó)'!F20+'8.22 sz. mell(önk.nem sorol)'!F20+'8.23 sz. mell(szabadidő)'!F20+'8.25 sz. mell(Közterület fennt)'!F20</f>
        <v>13039000</v>
      </c>
      <c r="G17" s="399">
        <f>'8.2 sz. mell(könyvtár)'!G20+'8.3 sz. mell(könyvtári áll.)'!G20+'8.4 sz. mell(védőnő)'!G20+'8.5 sz. mell (háziorv.)'!G20+'8.6 sz. mell (isk.étk)'!G20+'8.7 sz. mell(iskola)'!G20+'8.8 sz. mell(szolidarit)'!G20+'8.9 sz. mell(köztemető)'!G20+'8.10 sz. mell(önk.v.)'!G20+'8.11 sz. mell(közp.költs.)'!G20+'8.12 sz. mell(utak)'!G20+'8.13 sz. mell(közvil)'!G20+'8.14 sz. mell(város és község)'!G20+'8.15 sz. mell(fogorvos)'!G20+'8.16 sz. mell(közművelődés)'!G20+'8.24 sz. mell(Vészhelyzet)'!G20+'8.17 sz. mell(szoc.tám)'!G20+'8.18 sz. mell(szünid.étk.)'!G20+'8.... sz. mell'!G20+'8.19 sz. mell(önk.jogalk)'!G20+'8.20 sz. mell(tám.fin)'!G20+'8.21 sz. mell(államadó)'!G20+'8.22 sz. mell(önk.nem sorol)'!G20+'8.23 sz. mell(szabadidő)'!G20+'8.25 sz. mell(Közterület fennt)'!G20</f>
        <v>13039000</v>
      </c>
    </row>
    <row r="18" spans="1:7" s="196" customFormat="1" ht="12" customHeight="1" thickBot="1" x14ac:dyDescent="0.25">
      <c r="A18" s="12" t="s">
        <v>107</v>
      </c>
      <c r="B18" s="390" t="s">
        <v>199</v>
      </c>
      <c r="C18" s="407">
        <f>'8.2 sz. mell(könyvtár)'!C21+'8.3 sz. mell(könyvtári áll.)'!C21+'8.4 sz. mell(védőnő)'!C21+'8.5 sz. mell (háziorv.)'!C21+'8.6 sz. mell (isk.étk)'!C21+'8.7 sz. mell(iskola)'!C21+'8.8 sz. mell(szolidarit)'!C21+'8.9 sz. mell(köztemető)'!C21+'8.10 sz. mell(önk.v.)'!C21+'8.11 sz. mell(közp.költs.)'!C21+'8.12 sz. mell(utak)'!C21+'8.13 sz. mell(közvil)'!C21+'8.14 sz. mell(város és község)'!C21+'8.15 sz. mell(fogorvos)'!C21+'8.16 sz. mell(közművelődés)'!C21+'8.24 sz. mell(Vészhelyzet)'!C21+'8.17 sz. mell(szoc.tám)'!C21+'8.18 sz. mell(szünid.étk.)'!C21+'8.... sz. mell'!C21+'8.19 sz. mell(önk.jogalk)'!C21+'8.20 sz. mell(tám.fin)'!C21+'8.21 sz. mell(államadó)'!C21+'8.22 sz. mell(önk.nem sorol)'!C21+'8.23 sz. mell(szabadidő)'!C21+'8.25 sz. mell(Közterület fennt)'!C21</f>
        <v>0</v>
      </c>
      <c r="D18" s="407">
        <f>'8.2 sz. mell(könyvtár)'!D21+'8.3 sz. mell(könyvtári áll.)'!D21+'8.4 sz. mell(védőnő)'!D21+'8.5 sz. mell (háziorv.)'!D21+'8.6 sz. mell (isk.étk)'!D21+'8.7 sz. mell(iskola)'!D21+'8.8 sz. mell(szolidarit)'!D21+'8.9 sz. mell(köztemető)'!D21+'8.10 sz. mell(önk.v.)'!D21+'8.11 sz. mell(közp.költs.)'!D21+'8.12 sz. mell(utak)'!D21+'8.13 sz. mell(közvil)'!D21+'8.14 sz. mell(város és község)'!D21+'8.15 sz. mell(fogorvos)'!D21+'8.16 sz. mell(közművelődés)'!D21+'8.24 sz. mell(Vészhelyzet)'!D21+'8.17 sz. mell(szoc.tám)'!D21+'8.18 sz. mell(szünid.étk.)'!D21+'8.... sz. mell'!D21+'8.19 sz. mell(önk.jogalk)'!D21+'8.20 sz. mell(tám.fin)'!D21+'8.21 sz. mell(államadó)'!D21+'8.22 sz. mell(önk.nem sorol)'!D21+'8.23 sz. mell(szabadidő)'!D21+'8.25 sz. mell(Közterület fennt)'!D21</f>
        <v>0</v>
      </c>
      <c r="E18" s="407">
        <f>'8.2 sz. mell(könyvtár)'!E21+'8.3 sz. mell(könyvtári áll.)'!E21+'8.4 sz. mell(védőnő)'!E21+'8.5 sz. mell (háziorv.)'!E21+'8.6 sz. mell (isk.étk)'!E21+'8.7 sz. mell(iskola)'!E21+'8.8 sz. mell(szolidarit)'!E21+'8.9 sz. mell(köztemető)'!E21+'8.10 sz. mell(önk.v.)'!E21+'8.11 sz. mell(közp.költs.)'!E21+'8.12 sz. mell(utak)'!E21+'8.13 sz. mell(közvil)'!E21+'8.14 sz. mell(város és község)'!E21+'8.15 sz. mell(fogorvos)'!E21+'8.16 sz. mell(közművelődés)'!E21+'8.24 sz. mell(Vészhelyzet)'!E21+'8.17 sz. mell(szoc.tám)'!E21+'8.18 sz. mell(szünid.étk.)'!E21+'8.... sz. mell'!E21+'8.19 sz. mell(önk.jogalk)'!E21+'8.20 sz. mell(tám.fin)'!E21+'8.21 sz. mell(államadó)'!E21+'8.22 sz. mell(önk.nem sorol)'!E21+'8.23 sz. mell(szabadidő)'!E21+'8.25 sz. mell(Közterület fennt)'!E21</f>
        <v>0</v>
      </c>
      <c r="F18" s="407">
        <f>'8.2 sz. mell(könyvtár)'!F21+'8.3 sz. mell(könyvtári áll.)'!F21+'8.4 sz. mell(védőnő)'!F21+'8.5 sz. mell (háziorv.)'!F21+'8.6 sz. mell (isk.étk)'!F21+'8.7 sz. mell(iskola)'!F21+'8.8 sz. mell(szolidarit)'!F21+'8.9 sz. mell(köztemető)'!F21+'8.10 sz. mell(önk.v.)'!F21+'8.11 sz. mell(közp.költs.)'!F21+'8.12 sz. mell(utak)'!F21+'8.13 sz. mell(közvil)'!F21+'8.14 sz. mell(város és község)'!F21+'8.15 sz. mell(fogorvos)'!F21+'8.16 sz. mell(közművelődés)'!F21+'8.24 sz. mell(Vészhelyzet)'!F21+'8.17 sz. mell(szoc.tám)'!F21+'8.18 sz. mell(szünid.étk.)'!F21+'8.... sz. mell'!F21+'8.19 sz. mell(önk.jogalk)'!F21+'8.20 sz. mell(tám.fin)'!F21+'8.21 sz. mell(államadó)'!F21+'8.22 sz. mell(önk.nem sorol)'!F21+'8.23 sz. mell(szabadidő)'!F21+'8.25 sz. mell(Közterület fennt)'!F21</f>
        <v>0</v>
      </c>
      <c r="G18" s="407">
        <f>'8.2 sz. mell(könyvtár)'!G21+'8.3 sz. mell(könyvtári áll.)'!G21+'8.4 sz. mell(védőnő)'!G21+'8.5 sz. mell (háziorv.)'!G21+'8.6 sz. mell (isk.étk)'!G21+'8.7 sz. mell(iskola)'!G21+'8.8 sz. mell(szolidarit)'!G21+'8.9 sz. mell(köztemető)'!G21+'8.10 sz. mell(önk.v.)'!G21+'8.11 sz. mell(közp.költs.)'!G21+'8.12 sz. mell(utak)'!G21+'8.13 sz. mell(közvil)'!G21+'8.14 sz. mell(város és község)'!G21+'8.15 sz. mell(fogorvos)'!G21+'8.16 sz. mell(közművelődés)'!G21+'8.24 sz. mell(Vészhelyzet)'!G21+'8.17 sz. mell(szoc.tám)'!G21+'8.18 sz. mell(szünid.étk.)'!G21+'8.... sz. mell'!G21+'8.19 sz. mell(önk.jogalk)'!G21+'8.20 sz. mell(tám.fin)'!G21+'8.21 sz. mell(államadó)'!G21+'8.22 sz. mell(önk.nem sorol)'!G21+'8.23 sz. mell(szabadidő)'!G21+'8.25 sz. mell(Közterület fennt)'!G21</f>
        <v>0</v>
      </c>
    </row>
    <row r="19" spans="1:7" s="196" customFormat="1" ht="12" customHeight="1" thickBot="1" x14ac:dyDescent="0.25">
      <c r="A19" s="16" t="s">
        <v>15</v>
      </c>
      <c r="B19" s="322" t="s">
        <v>200</v>
      </c>
      <c r="C19" s="406">
        <f>'8.2 sz. mell(könyvtár)'!C22+'8.3 sz. mell(könyvtári áll.)'!C22+'8.4 sz. mell(védőnő)'!C22+'8.5 sz. mell (háziorv.)'!C22+'8.6 sz. mell (isk.étk)'!C22+'8.7 sz. mell(iskola)'!C22+'8.8 sz. mell(szolidarit)'!C22+'8.9 sz. mell(köztemető)'!C22+'8.10 sz. mell(önk.v.)'!C22+'8.11 sz. mell(közp.költs.)'!C22+'8.12 sz. mell(utak)'!C22+'8.13 sz. mell(közvil)'!C22+'8.14 sz. mell(város és község)'!C22+'8.15 sz. mell(fogorvos)'!C22+'8.16 sz. mell(közművelődés)'!C22+'8.24 sz. mell(Vészhelyzet)'!C22+'8.17 sz. mell(szoc.tám)'!C22+'8.18 sz. mell(szünid.étk.)'!C22+'8.... sz. mell'!C22+'8.19 sz. mell(önk.jogalk)'!C22+'8.20 sz. mell(tám.fin)'!C22+'8.21 sz. mell(államadó)'!C22+'8.22 sz. mell(önk.nem sorol)'!C22+'8.23 sz. mell(szabadidő)'!C22+'8.25 sz. mell(Közterület fennt)'!C22</f>
        <v>0</v>
      </c>
      <c r="D19" s="406">
        <f>'8.2 sz. mell(könyvtár)'!D22+'8.3 sz. mell(könyvtári áll.)'!D22+'8.4 sz. mell(védőnő)'!D22+'8.5 sz. mell (háziorv.)'!D22+'8.6 sz. mell (isk.étk)'!D22+'8.7 sz. mell(iskola)'!D22+'8.8 sz. mell(szolidarit)'!D22+'8.9 sz. mell(köztemető)'!D22+'8.10 sz. mell(önk.v.)'!D22+'8.11 sz. mell(közp.költs.)'!D22+'8.12 sz. mell(utak)'!D22+'8.13 sz. mell(közvil)'!D22+'8.14 sz. mell(város és község)'!D22+'8.15 sz. mell(fogorvos)'!D22+'8.16 sz. mell(közművelődés)'!D22+'8.24 sz. mell(Vészhelyzet)'!D22+'8.17 sz. mell(szoc.tám)'!D22+'8.18 sz. mell(szünid.étk.)'!D22+'8.... sz. mell'!D22+'8.19 sz. mell(önk.jogalk)'!D22+'8.20 sz. mell(tám.fin)'!D22+'8.21 sz. mell(államadó)'!D22+'8.22 sz. mell(önk.nem sorol)'!D22+'8.23 sz. mell(szabadidő)'!D22+'8.25 sz. mell(Közterület fennt)'!D22</f>
        <v>0</v>
      </c>
      <c r="E19" s="406">
        <f>'8.2 sz. mell(könyvtár)'!E22+'8.3 sz. mell(könyvtári áll.)'!E22+'8.4 sz. mell(védőnő)'!E22+'8.5 sz. mell (háziorv.)'!E22+'8.6 sz. mell (isk.étk)'!E22+'8.7 sz. mell(iskola)'!E22+'8.8 sz. mell(szolidarit)'!E22+'8.9 sz. mell(köztemető)'!E22+'8.10 sz. mell(önk.v.)'!E22+'8.11 sz. mell(közp.költs.)'!E22+'8.12 sz. mell(utak)'!E22+'8.13 sz. mell(közvil)'!E22+'8.14 sz. mell(város és község)'!E22+'8.15 sz. mell(fogorvos)'!E22+'8.16 sz. mell(közművelődés)'!E22+'8.24 sz. mell(Vészhelyzet)'!E22+'8.17 sz. mell(szoc.tám)'!E22+'8.18 sz. mell(szünid.étk.)'!E22+'8.... sz. mell'!E22+'8.19 sz. mell(önk.jogalk)'!E22+'8.20 sz. mell(tám.fin)'!E22+'8.21 sz. mell(államadó)'!E22+'8.22 sz. mell(önk.nem sorol)'!E22+'8.23 sz. mell(szabadidő)'!E22+'8.25 sz. mell(Közterület fennt)'!E22</f>
        <v>0</v>
      </c>
      <c r="F19" s="406">
        <f>'8.2 sz. mell(könyvtár)'!F22+'8.3 sz. mell(könyvtári áll.)'!F22+'8.4 sz. mell(védőnő)'!F22+'8.5 sz. mell (háziorv.)'!F22+'8.6 sz. mell (isk.étk)'!F22+'8.7 sz. mell(iskola)'!F22+'8.8 sz. mell(szolidarit)'!F22+'8.9 sz. mell(köztemető)'!F22+'8.10 sz. mell(önk.v.)'!F22+'8.11 sz. mell(közp.költs.)'!F22+'8.12 sz. mell(utak)'!F22+'8.13 sz. mell(közvil)'!F22+'8.14 sz. mell(város és község)'!F22+'8.15 sz. mell(fogorvos)'!F22+'8.16 sz. mell(közművelődés)'!F22+'8.24 sz. mell(Vészhelyzet)'!F22+'8.17 sz. mell(szoc.tám)'!F22+'8.18 sz. mell(szünid.étk.)'!F22+'8.... sz. mell'!F22+'8.19 sz. mell(önk.jogalk)'!F22+'8.20 sz. mell(tám.fin)'!F22+'8.21 sz. mell(államadó)'!F22+'8.22 sz. mell(önk.nem sorol)'!F22+'8.23 sz. mell(szabadidő)'!F22+'8.25 sz. mell(Közterület fennt)'!F22</f>
        <v>0</v>
      </c>
      <c r="G19" s="406">
        <f>'8.2 sz. mell(könyvtár)'!G22+'8.3 sz. mell(könyvtári áll.)'!G22+'8.4 sz. mell(védőnő)'!G22+'8.5 sz. mell (háziorv.)'!G22+'8.6 sz. mell (isk.étk)'!G22+'8.7 sz. mell(iskola)'!G22+'8.8 sz. mell(szolidarit)'!G22+'8.9 sz. mell(köztemető)'!G22+'8.10 sz. mell(önk.v.)'!G22+'8.11 sz. mell(közp.költs.)'!G22+'8.12 sz. mell(utak)'!G22+'8.13 sz. mell(közvil)'!G22+'8.14 sz. mell(város és község)'!G22+'8.15 sz. mell(fogorvos)'!G22+'8.16 sz. mell(közművelődés)'!G22+'8.24 sz. mell(Vészhelyzet)'!G22+'8.17 sz. mell(szoc.tám)'!G22+'8.18 sz. mell(szünid.étk.)'!G22+'8.... sz. mell'!G22+'8.19 sz. mell(önk.jogalk)'!G22+'8.20 sz. mell(tám.fin)'!G22+'8.21 sz. mell(államadó)'!G22+'8.22 sz. mell(önk.nem sorol)'!G22+'8.23 sz. mell(szabadidő)'!G22+'8.25 sz. mell(Közterület fennt)'!G22</f>
        <v>0</v>
      </c>
    </row>
    <row r="20" spans="1:7" s="196" customFormat="1" ht="12" customHeight="1" x14ac:dyDescent="0.2">
      <c r="A20" s="13" t="s">
        <v>77</v>
      </c>
      <c r="B20" s="594" t="s">
        <v>201</v>
      </c>
      <c r="C20" s="405">
        <f>'8.2 sz. mell(könyvtár)'!C23+'8.3 sz. mell(könyvtári áll.)'!C23+'8.4 sz. mell(védőnő)'!C23+'8.5 sz. mell (háziorv.)'!C23+'8.6 sz. mell (isk.étk)'!C23+'8.7 sz. mell(iskola)'!C23+'8.8 sz. mell(szolidarit)'!C23+'8.9 sz. mell(köztemető)'!C23+'8.10 sz. mell(önk.v.)'!C23+'8.11 sz. mell(közp.költs.)'!C23+'8.12 sz. mell(utak)'!C23+'8.13 sz. mell(közvil)'!C23+'8.14 sz. mell(város és község)'!C23+'8.15 sz. mell(fogorvos)'!C23+'8.16 sz. mell(közművelődés)'!C23+'8.24 sz. mell(Vészhelyzet)'!C23+'8.17 sz. mell(szoc.tám)'!C23+'8.18 sz. mell(szünid.étk.)'!C23+'8.... sz. mell'!C23+'8.19 sz. mell(önk.jogalk)'!C23+'8.20 sz. mell(tám.fin)'!C23+'8.21 sz. mell(államadó)'!C23+'8.22 sz. mell(önk.nem sorol)'!C23+'8.23 sz. mell(szabadidő)'!C23+'8.25 sz. mell(Közterület fennt)'!C23</f>
        <v>0</v>
      </c>
      <c r="D20" s="405">
        <f>'8.2 sz. mell(könyvtár)'!D23+'8.3 sz. mell(könyvtári áll.)'!D23+'8.4 sz. mell(védőnő)'!D23+'8.5 sz. mell (háziorv.)'!D23+'8.6 sz. mell (isk.étk)'!D23+'8.7 sz. mell(iskola)'!D23+'8.8 sz. mell(szolidarit)'!D23+'8.9 sz. mell(köztemető)'!D23+'8.10 sz. mell(önk.v.)'!D23+'8.11 sz. mell(közp.költs.)'!D23+'8.12 sz. mell(utak)'!D23+'8.13 sz. mell(közvil)'!D23+'8.14 sz. mell(város és község)'!D23+'8.15 sz. mell(fogorvos)'!D23+'8.16 sz. mell(közművelődés)'!D23+'8.24 sz. mell(Vészhelyzet)'!D23+'8.17 sz. mell(szoc.tám)'!D23+'8.18 sz. mell(szünid.étk.)'!D23+'8.... sz. mell'!D23+'8.19 sz. mell(önk.jogalk)'!D23+'8.20 sz. mell(tám.fin)'!D23+'8.21 sz. mell(államadó)'!D23+'8.22 sz. mell(önk.nem sorol)'!D23+'8.23 sz. mell(szabadidő)'!D23+'8.25 sz. mell(Közterület fennt)'!D23</f>
        <v>0</v>
      </c>
      <c r="E20" s="405">
        <f>'8.2 sz. mell(könyvtár)'!E23+'8.3 sz. mell(könyvtári áll.)'!E23+'8.4 sz. mell(védőnő)'!E23+'8.5 sz. mell (háziorv.)'!E23+'8.6 sz. mell (isk.étk)'!E23+'8.7 sz. mell(iskola)'!E23+'8.8 sz. mell(szolidarit)'!E23+'8.9 sz. mell(köztemető)'!E23+'8.10 sz. mell(önk.v.)'!E23+'8.11 sz. mell(közp.költs.)'!E23+'8.12 sz. mell(utak)'!E23+'8.13 sz. mell(közvil)'!E23+'8.14 sz. mell(város és község)'!E23+'8.15 sz. mell(fogorvos)'!E23+'8.16 sz. mell(közművelődés)'!E23+'8.24 sz. mell(Vészhelyzet)'!E23+'8.17 sz. mell(szoc.tám)'!E23+'8.18 sz. mell(szünid.étk.)'!E23+'8.... sz. mell'!E23+'8.19 sz. mell(önk.jogalk)'!E23+'8.20 sz. mell(tám.fin)'!E23+'8.21 sz. mell(államadó)'!E23+'8.22 sz. mell(önk.nem sorol)'!E23+'8.23 sz. mell(szabadidő)'!E23+'8.25 sz. mell(Közterület fennt)'!E23</f>
        <v>0</v>
      </c>
      <c r="F20" s="405">
        <f>'8.2 sz. mell(könyvtár)'!F23+'8.3 sz. mell(könyvtári áll.)'!F23+'8.4 sz. mell(védőnő)'!F23+'8.5 sz. mell (háziorv.)'!F23+'8.6 sz. mell (isk.étk)'!F23+'8.7 sz. mell(iskola)'!F23+'8.8 sz. mell(szolidarit)'!F23+'8.9 sz. mell(köztemető)'!F23+'8.10 sz. mell(önk.v.)'!F23+'8.11 sz. mell(közp.költs.)'!F23+'8.12 sz. mell(utak)'!F23+'8.13 sz. mell(közvil)'!F23+'8.14 sz. mell(város és község)'!F23+'8.15 sz. mell(fogorvos)'!F23+'8.16 sz. mell(közművelődés)'!F23+'8.24 sz. mell(Vészhelyzet)'!F23+'8.17 sz. mell(szoc.tám)'!F23+'8.18 sz. mell(szünid.étk.)'!F23+'8.... sz. mell'!F23+'8.19 sz. mell(önk.jogalk)'!F23+'8.20 sz. mell(tám.fin)'!F23+'8.21 sz. mell(államadó)'!F23+'8.22 sz. mell(önk.nem sorol)'!F23+'8.23 sz. mell(szabadidő)'!F23+'8.25 sz. mell(Közterület fennt)'!F23</f>
        <v>0</v>
      </c>
      <c r="G20" s="405">
        <f>'8.2 sz. mell(könyvtár)'!G23+'8.3 sz. mell(könyvtári áll.)'!G23+'8.4 sz. mell(védőnő)'!G23+'8.5 sz. mell (háziorv.)'!G23+'8.6 sz. mell (isk.étk)'!G23+'8.7 sz. mell(iskola)'!G23+'8.8 sz. mell(szolidarit)'!G23+'8.9 sz. mell(köztemető)'!G23+'8.10 sz. mell(önk.v.)'!G23+'8.11 sz. mell(közp.költs.)'!G23+'8.12 sz. mell(utak)'!G23+'8.13 sz. mell(közvil)'!G23+'8.14 sz. mell(város és község)'!G23+'8.15 sz. mell(fogorvos)'!G23+'8.16 sz. mell(közművelődés)'!G23+'8.24 sz. mell(Vészhelyzet)'!G23+'8.17 sz. mell(szoc.tám)'!G23+'8.18 sz. mell(szünid.étk.)'!G23+'8.... sz. mell'!G23+'8.19 sz. mell(önk.jogalk)'!G23+'8.20 sz. mell(tám.fin)'!G23+'8.21 sz. mell(államadó)'!G23+'8.22 sz. mell(önk.nem sorol)'!G23+'8.23 sz. mell(szabadidő)'!G23+'8.25 sz. mell(Közterület fennt)'!G23</f>
        <v>0</v>
      </c>
    </row>
    <row r="21" spans="1:7" s="196" customFormat="1" ht="12" customHeight="1" x14ac:dyDescent="0.2">
      <c r="A21" s="10" t="s">
        <v>78</v>
      </c>
      <c r="B21" s="387" t="s">
        <v>202</v>
      </c>
      <c r="C21" s="399">
        <f>'8.2 sz. mell(könyvtár)'!C24+'8.3 sz. mell(könyvtári áll.)'!C24+'8.4 sz. mell(védőnő)'!C24+'8.5 sz. mell (háziorv.)'!C24+'8.6 sz. mell (isk.étk)'!C24+'8.7 sz. mell(iskola)'!C24+'8.8 sz. mell(szolidarit)'!C24+'8.9 sz. mell(köztemető)'!C24+'8.10 sz. mell(önk.v.)'!C24+'8.11 sz. mell(közp.költs.)'!C24+'8.12 sz. mell(utak)'!C24+'8.13 sz. mell(közvil)'!C24+'8.14 sz. mell(város és község)'!C24+'8.15 sz. mell(fogorvos)'!C24+'8.16 sz. mell(közművelődés)'!C24+'8.24 sz. mell(Vészhelyzet)'!C24+'8.17 sz. mell(szoc.tám)'!C24+'8.18 sz. mell(szünid.étk.)'!C24+'8.... sz. mell'!C24+'8.19 sz. mell(önk.jogalk)'!C24+'8.20 sz. mell(tám.fin)'!C24+'8.21 sz. mell(államadó)'!C24+'8.22 sz. mell(önk.nem sorol)'!C24+'8.23 sz. mell(szabadidő)'!C24+'8.25 sz. mell(Közterület fennt)'!C24</f>
        <v>0</v>
      </c>
      <c r="D21" s="399">
        <f>'8.2 sz. mell(könyvtár)'!D24+'8.3 sz. mell(könyvtári áll.)'!D24+'8.4 sz. mell(védőnő)'!D24+'8.5 sz. mell (háziorv.)'!D24+'8.6 sz. mell (isk.étk)'!D24+'8.7 sz. mell(iskola)'!D24+'8.8 sz. mell(szolidarit)'!D24+'8.9 sz. mell(köztemető)'!D24+'8.10 sz. mell(önk.v.)'!D24+'8.11 sz. mell(közp.költs.)'!D24+'8.12 sz. mell(utak)'!D24+'8.13 sz. mell(közvil)'!D24+'8.14 sz. mell(város és község)'!D24+'8.15 sz. mell(fogorvos)'!D24+'8.16 sz. mell(közművelődés)'!D24+'8.24 sz. mell(Vészhelyzet)'!D24+'8.17 sz. mell(szoc.tám)'!D24+'8.18 sz. mell(szünid.étk.)'!D24+'8.... sz. mell'!D24+'8.19 sz. mell(önk.jogalk)'!D24+'8.20 sz. mell(tám.fin)'!D24+'8.21 sz. mell(államadó)'!D24+'8.22 sz. mell(önk.nem sorol)'!D24+'8.23 sz. mell(szabadidő)'!D24+'8.25 sz. mell(Közterület fennt)'!D24</f>
        <v>0</v>
      </c>
      <c r="E21" s="399">
        <f>'8.2 sz. mell(könyvtár)'!E24+'8.3 sz. mell(könyvtári áll.)'!E24+'8.4 sz. mell(védőnő)'!E24+'8.5 sz. mell (háziorv.)'!E24+'8.6 sz. mell (isk.étk)'!E24+'8.7 sz. mell(iskola)'!E24+'8.8 sz. mell(szolidarit)'!E24+'8.9 sz. mell(köztemető)'!E24+'8.10 sz. mell(önk.v.)'!E24+'8.11 sz. mell(közp.költs.)'!E24+'8.12 sz. mell(utak)'!E24+'8.13 sz. mell(közvil)'!E24+'8.14 sz. mell(város és község)'!E24+'8.15 sz. mell(fogorvos)'!E24+'8.16 sz. mell(közművelődés)'!E24+'8.24 sz. mell(Vészhelyzet)'!E24+'8.17 sz. mell(szoc.tám)'!E24+'8.18 sz. mell(szünid.étk.)'!E24+'8.... sz. mell'!E24+'8.19 sz. mell(önk.jogalk)'!E24+'8.20 sz. mell(tám.fin)'!E24+'8.21 sz. mell(államadó)'!E24+'8.22 sz. mell(önk.nem sorol)'!E24+'8.23 sz. mell(szabadidő)'!E24+'8.25 sz. mell(Közterület fennt)'!E24</f>
        <v>0</v>
      </c>
      <c r="F21" s="399">
        <f>'8.2 sz. mell(könyvtár)'!F24+'8.3 sz. mell(könyvtári áll.)'!F24+'8.4 sz. mell(védőnő)'!F24+'8.5 sz. mell (háziorv.)'!F24+'8.6 sz. mell (isk.étk)'!F24+'8.7 sz. mell(iskola)'!F24+'8.8 sz. mell(szolidarit)'!F24+'8.9 sz. mell(köztemető)'!F24+'8.10 sz. mell(önk.v.)'!F24+'8.11 sz. mell(közp.költs.)'!F24+'8.12 sz. mell(utak)'!F24+'8.13 sz. mell(közvil)'!F24+'8.14 sz. mell(város és község)'!F24+'8.15 sz. mell(fogorvos)'!F24+'8.16 sz. mell(közművelődés)'!F24+'8.24 sz. mell(Vészhelyzet)'!F24+'8.17 sz. mell(szoc.tám)'!F24+'8.18 sz. mell(szünid.étk.)'!F24+'8.... sz. mell'!F24+'8.19 sz. mell(önk.jogalk)'!F24+'8.20 sz. mell(tám.fin)'!F24+'8.21 sz. mell(államadó)'!F24+'8.22 sz. mell(önk.nem sorol)'!F24+'8.23 sz. mell(szabadidő)'!F24+'8.25 sz. mell(Közterület fennt)'!F24</f>
        <v>0</v>
      </c>
      <c r="G21" s="399">
        <f>'8.2 sz. mell(könyvtár)'!G24+'8.3 sz. mell(könyvtári áll.)'!G24+'8.4 sz. mell(védőnő)'!G24+'8.5 sz. mell (háziorv.)'!G24+'8.6 sz. mell (isk.étk)'!G24+'8.7 sz. mell(iskola)'!G24+'8.8 sz. mell(szolidarit)'!G24+'8.9 sz. mell(köztemető)'!G24+'8.10 sz. mell(önk.v.)'!G24+'8.11 sz. mell(közp.költs.)'!G24+'8.12 sz. mell(utak)'!G24+'8.13 sz. mell(közvil)'!G24+'8.14 sz. mell(város és község)'!G24+'8.15 sz. mell(fogorvos)'!G24+'8.16 sz. mell(közművelődés)'!G24+'8.24 sz. mell(Vészhelyzet)'!G24+'8.17 sz. mell(szoc.tám)'!G24+'8.18 sz. mell(szünid.étk.)'!G24+'8.... sz. mell'!G24+'8.19 sz. mell(önk.jogalk)'!G24+'8.20 sz. mell(tám.fin)'!G24+'8.21 sz. mell(államadó)'!G24+'8.22 sz. mell(önk.nem sorol)'!G24+'8.23 sz. mell(szabadidő)'!G24+'8.25 sz. mell(Közterület fennt)'!G24</f>
        <v>0</v>
      </c>
    </row>
    <row r="22" spans="1:7" s="196" customFormat="1" ht="12" customHeight="1" x14ac:dyDescent="0.2">
      <c r="A22" s="10" t="s">
        <v>79</v>
      </c>
      <c r="B22" s="388" t="s">
        <v>364</v>
      </c>
      <c r="C22" s="399">
        <f>'8.2 sz. mell(könyvtár)'!C25+'8.3 sz. mell(könyvtári áll.)'!C25+'8.4 sz. mell(védőnő)'!C25+'8.5 sz. mell (háziorv.)'!C25+'8.6 sz. mell (isk.étk)'!C25+'8.7 sz. mell(iskola)'!C25+'8.8 sz. mell(szolidarit)'!C25+'8.9 sz. mell(köztemető)'!C25+'8.10 sz. mell(önk.v.)'!C25+'8.11 sz. mell(közp.költs.)'!C25+'8.12 sz. mell(utak)'!C25+'8.13 sz. mell(közvil)'!C25+'8.14 sz. mell(város és község)'!C25+'8.15 sz. mell(fogorvos)'!C25+'8.16 sz. mell(közművelődés)'!C25+'8.24 sz. mell(Vészhelyzet)'!C25+'8.17 sz. mell(szoc.tám)'!C25+'8.18 sz. mell(szünid.étk.)'!C25+'8.... sz. mell'!C25+'8.19 sz. mell(önk.jogalk)'!C25+'8.20 sz. mell(tám.fin)'!C25+'8.21 sz. mell(államadó)'!C25+'8.22 sz. mell(önk.nem sorol)'!C25+'8.23 sz. mell(szabadidő)'!C25+'8.25 sz. mell(Közterület fennt)'!C25</f>
        <v>0</v>
      </c>
      <c r="D22" s="399">
        <f>'8.2 sz. mell(könyvtár)'!D25+'8.3 sz. mell(könyvtári áll.)'!D25+'8.4 sz. mell(védőnő)'!D25+'8.5 sz. mell (háziorv.)'!D25+'8.6 sz. mell (isk.étk)'!D25+'8.7 sz. mell(iskola)'!D25+'8.8 sz. mell(szolidarit)'!D25+'8.9 sz. mell(köztemető)'!D25+'8.10 sz. mell(önk.v.)'!D25+'8.11 sz. mell(közp.költs.)'!D25+'8.12 sz. mell(utak)'!D25+'8.13 sz. mell(közvil)'!D25+'8.14 sz. mell(város és község)'!D25+'8.15 sz. mell(fogorvos)'!D25+'8.16 sz. mell(közművelődés)'!D25+'8.24 sz. mell(Vészhelyzet)'!D25+'8.17 sz. mell(szoc.tám)'!D25+'8.18 sz. mell(szünid.étk.)'!D25+'8.... sz. mell'!D25+'8.19 sz. mell(önk.jogalk)'!D25+'8.20 sz. mell(tám.fin)'!D25+'8.21 sz. mell(államadó)'!D25+'8.22 sz. mell(önk.nem sorol)'!D25+'8.23 sz. mell(szabadidő)'!D25+'8.25 sz. mell(Közterület fennt)'!D25</f>
        <v>0</v>
      </c>
      <c r="E22" s="399">
        <f>'8.2 sz. mell(könyvtár)'!E25+'8.3 sz. mell(könyvtári áll.)'!E25+'8.4 sz. mell(védőnő)'!E25+'8.5 sz. mell (háziorv.)'!E25+'8.6 sz. mell (isk.étk)'!E25+'8.7 sz. mell(iskola)'!E25+'8.8 sz. mell(szolidarit)'!E25+'8.9 sz. mell(köztemető)'!E25+'8.10 sz. mell(önk.v.)'!E25+'8.11 sz. mell(közp.költs.)'!E25+'8.12 sz. mell(utak)'!E25+'8.13 sz. mell(közvil)'!E25+'8.14 sz. mell(város és község)'!E25+'8.15 sz. mell(fogorvos)'!E25+'8.16 sz. mell(közművelődés)'!E25+'8.24 sz. mell(Vészhelyzet)'!E25+'8.17 sz. mell(szoc.tám)'!E25+'8.18 sz. mell(szünid.étk.)'!E25+'8.... sz. mell'!E25+'8.19 sz. mell(önk.jogalk)'!E25+'8.20 sz. mell(tám.fin)'!E25+'8.21 sz. mell(államadó)'!E25+'8.22 sz. mell(önk.nem sorol)'!E25+'8.23 sz. mell(szabadidő)'!E25+'8.25 sz. mell(Közterület fennt)'!E25</f>
        <v>0</v>
      </c>
      <c r="F22" s="399">
        <f>'8.2 sz. mell(könyvtár)'!F25+'8.3 sz. mell(könyvtári áll.)'!F25+'8.4 sz. mell(védőnő)'!F25+'8.5 sz. mell (háziorv.)'!F25+'8.6 sz. mell (isk.étk)'!F25+'8.7 sz. mell(iskola)'!F25+'8.8 sz. mell(szolidarit)'!F25+'8.9 sz. mell(köztemető)'!F25+'8.10 sz. mell(önk.v.)'!F25+'8.11 sz. mell(közp.költs.)'!F25+'8.12 sz. mell(utak)'!F25+'8.13 sz. mell(közvil)'!F25+'8.14 sz. mell(város és község)'!F25+'8.15 sz. mell(fogorvos)'!F25+'8.16 sz. mell(közművelődés)'!F25+'8.24 sz. mell(Vészhelyzet)'!F25+'8.17 sz. mell(szoc.tám)'!F25+'8.18 sz. mell(szünid.étk.)'!F25+'8.... sz. mell'!F25+'8.19 sz. mell(önk.jogalk)'!F25+'8.20 sz. mell(tám.fin)'!F25+'8.21 sz. mell(államadó)'!F25+'8.22 sz. mell(önk.nem sorol)'!F25+'8.23 sz. mell(szabadidő)'!F25+'8.25 sz. mell(Közterület fennt)'!F25</f>
        <v>0</v>
      </c>
      <c r="G22" s="399">
        <f>'8.2 sz. mell(könyvtár)'!G25+'8.3 sz. mell(könyvtári áll.)'!G25+'8.4 sz. mell(védőnő)'!G25+'8.5 sz. mell (háziorv.)'!G25+'8.6 sz. mell (isk.étk)'!G25+'8.7 sz. mell(iskola)'!G25+'8.8 sz. mell(szolidarit)'!G25+'8.9 sz. mell(köztemető)'!G25+'8.10 sz. mell(önk.v.)'!G25+'8.11 sz. mell(közp.költs.)'!G25+'8.12 sz. mell(utak)'!G25+'8.13 sz. mell(közvil)'!G25+'8.14 sz. mell(város és község)'!G25+'8.15 sz. mell(fogorvos)'!G25+'8.16 sz. mell(közművelődés)'!G25+'8.24 sz. mell(Vészhelyzet)'!G25+'8.17 sz. mell(szoc.tám)'!G25+'8.18 sz. mell(szünid.étk.)'!G25+'8.... sz. mell'!G25+'8.19 sz. mell(önk.jogalk)'!G25+'8.20 sz. mell(tám.fin)'!G25+'8.21 sz. mell(államadó)'!G25+'8.22 sz. mell(önk.nem sorol)'!G25+'8.23 sz. mell(szabadidő)'!G25+'8.25 sz. mell(Közterület fennt)'!G25</f>
        <v>0</v>
      </c>
    </row>
    <row r="23" spans="1:7" s="196" customFormat="1" ht="12" customHeight="1" x14ac:dyDescent="0.2">
      <c r="A23" s="10" t="s">
        <v>80</v>
      </c>
      <c r="B23" s="388" t="s">
        <v>365</v>
      </c>
      <c r="C23" s="399">
        <f>'8.2 sz. mell(könyvtár)'!C26+'8.3 sz. mell(könyvtári áll.)'!C26+'8.4 sz. mell(védőnő)'!C26+'8.5 sz. mell (háziorv.)'!C26+'8.6 sz. mell (isk.étk)'!C26+'8.7 sz. mell(iskola)'!C26+'8.8 sz. mell(szolidarit)'!C26+'8.9 sz. mell(köztemető)'!C26+'8.10 sz. mell(önk.v.)'!C26+'8.11 sz. mell(közp.költs.)'!C26+'8.12 sz. mell(utak)'!C26+'8.13 sz. mell(közvil)'!C26+'8.14 sz. mell(város és község)'!C26+'8.15 sz. mell(fogorvos)'!C26+'8.16 sz. mell(közművelődés)'!C26+'8.24 sz. mell(Vészhelyzet)'!C26+'8.17 sz. mell(szoc.tám)'!C26+'8.18 sz. mell(szünid.étk.)'!C26+'8.... sz. mell'!C26+'8.19 sz. mell(önk.jogalk)'!C26+'8.20 sz. mell(tám.fin)'!C26+'8.21 sz. mell(államadó)'!C26+'8.22 sz. mell(önk.nem sorol)'!C26+'8.23 sz. mell(szabadidő)'!C26+'8.25 sz. mell(Közterület fennt)'!C26</f>
        <v>0</v>
      </c>
      <c r="D23" s="399">
        <f>'8.2 sz. mell(könyvtár)'!D26+'8.3 sz. mell(könyvtári áll.)'!D26+'8.4 sz. mell(védőnő)'!D26+'8.5 sz. mell (háziorv.)'!D26+'8.6 sz. mell (isk.étk)'!D26+'8.7 sz. mell(iskola)'!D26+'8.8 sz. mell(szolidarit)'!D26+'8.9 sz. mell(köztemető)'!D26+'8.10 sz. mell(önk.v.)'!D26+'8.11 sz. mell(közp.költs.)'!D26+'8.12 sz. mell(utak)'!D26+'8.13 sz. mell(közvil)'!D26+'8.14 sz. mell(város és község)'!D26+'8.15 sz. mell(fogorvos)'!D26+'8.16 sz. mell(közművelődés)'!D26+'8.24 sz. mell(Vészhelyzet)'!D26+'8.17 sz. mell(szoc.tám)'!D26+'8.18 sz. mell(szünid.étk.)'!D26+'8.... sz. mell'!D26+'8.19 sz. mell(önk.jogalk)'!D26+'8.20 sz. mell(tám.fin)'!D26+'8.21 sz. mell(államadó)'!D26+'8.22 sz. mell(önk.nem sorol)'!D26+'8.23 sz. mell(szabadidő)'!D26+'8.25 sz. mell(Közterület fennt)'!D26</f>
        <v>0</v>
      </c>
      <c r="E23" s="399">
        <f>'8.2 sz. mell(könyvtár)'!E26+'8.3 sz. mell(könyvtári áll.)'!E26+'8.4 sz. mell(védőnő)'!E26+'8.5 sz. mell (háziorv.)'!E26+'8.6 sz. mell (isk.étk)'!E26+'8.7 sz. mell(iskola)'!E26+'8.8 sz. mell(szolidarit)'!E26+'8.9 sz. mell(köztemető)'!E26+'8.10 sz. mell(önk.v.)'!E26+'8.11 sz. mell(közp.költs.)'!E26+'8.12 sz. mell(utak)'!E26+'8.13 sz. mell(közvil)'!E26+'8.14 sz. mell(város és község)'!E26+'8.15 sz. mell(fogorvos)'!E26+'8.16 sz. mell(közművelődés)'!E26+'8.24 sz. mell(Vészhelyzet)'!E26+'8.17 sz. mell(szoc.tám)'!E26+'8.18 sz. mell(szünid.étk.)'!E26+'8.... sz. mell'!E26+'8.19 sz. mell(önk.jogalk)'!E26+'8.20 sz. mell(tám.fin)'!E26+'8.21 sz. mell(államadó)'!E26+'8.22 sz. mell(önk.nem sorol)'!E26+'8.23 sz. mell(szabadidő)'!E26+'8.25 sz. mell(Közterület fennt)'!E26</f>
        <v>0</v>
      </c>
      <c r="F23" s="399">
        <f>'8.2 sz. mell(könyvtár)'!F26+'8.3 sz. mell(könyvtári áll.)'!F26+'8.4 sz. mell(védőnő)'!F26+'8.5 sz. mell (háziorv.)'!F26+'8.6 sz. mell (isk.étk)'!F26+'8.7 sz. mell(iskola)'!F26+'8.8 sz. mell(szolidarit)'!F26+'8.9 sz. mell(köztemető)'!F26+'8.10 sz. mell(önk.v.)'!F26+'8.11 sz. mell(közp.költs.)'!F26+'8.12 sz. mell(utak)'!F26+'8.13 sz. mell(közvil)'!F26+'8.14 sz. mell(város és község)'!F26+'8.15 sz. mell(fogorvos)'!F26+'8.16 sz. mell(közművelődés)'!F26+'8.24 sz. mell(Vészhelyzet)'!F26+'8.17 sz. mell(szoc.tám)'!F26+'8.18 sz. mell(szünid.étk.)'!F26+'8.... sz. mell'!F26+'8.19 sz. mell(önk.jogalk)'!F26+'8.20 sz. mell(tám.fin)'!F26+'8.21 sz. mell(államadó)'!F26+'8.22 sz. mell(önk.nem sorol)'!F26+'8.23 sz. mell(szabadidő)'!F26+'8.25 sz. mell(Közterület fennt)'!F26</f>
        <v>0</v>
      </c>
      <c r="G23" s="399">
        <f>'8.2 sz. mell(könyvtár)'!G26+'8.3 sz. mell(könyvtári áll.)'!G26+'8.4 sz. mell(védőnő)'!G26+'8.5 sz. mell (háziorv.)'!G26+'8.6 sz. mell (isk.étk)'!G26+'8.7 sz. mell(iskola)'!G26+'8.8 sz. mell(szolidarit)'!G26+'8.9 sz. mell(köztemető)'!G26+'8.10 sz. mell(önk.v.)'!G26+'8.11 sz. mell(közp.költs.)'!G26+'8.12 sz. mell(utak)'!G26+'8.13 sz. mell(közvil)'!G26+'8.14 sz. mell(város és község)'!G26+'8.15 sz. mell(fogorvos)'!G26+'8.16 sz. mell(közművelődés)'!G26+'8.24 sz. mell(Vészhelyzet)'!G26+'8.17 sz. mell(szoc.tám)'!G26+'8.18 sz. mell(szünid.étk.)'!G26+'8.... sz. mell'!G26+'8.19 sz. mell(önk.jogalk)'!G26+'8.20 sz. mell(tám.fin)'!G26+'8.21 sz. mell(államadó)'!G26+'8.22 sz. mell(önk.nem sorol)'!G26+'8.23 sz. mell(szabadidő)'!G26+'8.25 sz. mell(Közterület fennt)'!G26</f>
        <v>0</v>
      </c>
    </row>
    <row r="24" spans="1:7" s="196" customFormat="1" ht="12" customHeight="1" x14ac:dyDescent="0.2">
      <c r="A24" s="10" t="s">
        <v>128</v>
      </c>
      <c r="B24" s="388" t="s">
        <v>203</v>
      </c>
      <c r="C24" s="399">
        <f>'8.2 sz. mell(könyvtár)'!C27+'8.3 sz. mell(könyvtári áll.)'!C27+'8.4 sz. mell(védőnő)'!C27+'8.5 sz. mell (háziorv.)'!C27+'8.6 sz. mell (isk.étk)'!C27+'8.7 sz. mell(iskola)'!C27+'8.8 sz. mell(szolidarit)'!C27+'8.9 sz. mell(köztemető)'!C27+'8.10 sz. mell(önk.v.)'!C27+'8.11 sz. mell(közp.költs.)'!C27+'8.12 sz. mell(utak)'!C27+'8.13 sz. mell(közvil)'!C27+'8.14 sz. mell(város és község)'!C27+'8.15 sz. mell(fogorvos)'!C27+'8.16 sz. mell(közművelődés)'!C27+'8.24 sz. mell(Vészhelyzet)'!C27+'8.17 sz. mell(szoc.tám)'!C27+'8.18 sz. mell(szünid.étk.)'!C27+'8.... sz. mell'!C27+'8.19 sz. mell(önk.jogalk)'!C27+'8.20 sz. mell(tám.fin)'!C27+'8.21 sz. mell(államadó)'!C27+'8.22 sz. mell(önk.nem sorol)'!C27+'8.23 sz. mell(szabadidő)'!C27+'8.25 sz. mell(Közterület fennt)'!C27</f>
        <v>0</v>
      </c>
      <c r="D24" s="399">
        <f>'8.2 sz. mell(könyvtár)'!D27+'8.3 sz. mell(könyvtári áll.)'!D27+'8.4 sz. mell(védőnő)'!D27+'8.5 sz. mell (háziorv.)'!D27+'8.6 sz. mell (isk.étk)'!D27+'8.7 sz. mell(iskola)'!D27+'8.8 sz. mell(szolidarit)'!D27+'8.9 sz. mell(köztemető)'!D27+'8.10 sz. mell(önk.v.)'!D27+'8.11 sz. mell(közp.költs.)'!D27+'8.12 sz. mell(utak)'!D27+'8.13 sz. mell(közvil)'!D27+'8.14 sz. mell(város és község)'!D27+'8.15 sz. mell(fogorvos)'!D27+'8.16 sz. mell(közművelődés)'!D27+'8.24 sz. mell(Vészhelyzet)'!D27+'8.17 sz. mell(szoc.tám)'!D27+'8.18 sz. mell(szünid.étk.)'!D27+'8.... sz. mell'!D27+'8.19 sz. mell(önk.jogalk)'!D27+'8.20 sz. mell(tám.fin)'!D27+'8.21 sz. mell(államadó)'!D27+'8.22 sz. mell(önk.nem sorol)'!D27+'8.23 sz. mell(szabadidő)'!D27+'8.25 sz. mell(Közterület fennt)'!D27</f>
        <v>0</v>
      </c>
      <c r="E24" s="399">
        <f>'8.2 sz. mell(könyvtár)'!E27+'8.3 sz. mell(könyvtári áll.)'!E27+'8.4 sz. mell(védőnő)'!E27+'8.5 sz. mell (háziorv.)'!E27+'8.6 sz. mell (isk.étk)'!E27+'8.7 sz. mell(iskola)'!E27+'8.8 sz. mell(szolidarit)'!E27+'8.9 sz. mell(köztemető)'!E27+'8.10 sz. mell(önk.v.)'!E27+'8.11 sz. mell(közp.költs.)'!E27+'8.12 sz. mell(utak)'!E27+'8.13 sz. mell(közvil)'!E27+'8.14 sz. mell(város és község)'!E27+'8.15 sz. mell(fogorvos)'!E27+'8.16 sz. mell(közművelődés)'!E27+'8.24 sz. mell(Vészhelyzet)'!E27+'8.17 sz. mell(szoc.tám)'!E27+'8.18 sz. mell(szünid.étk.)'!E27+'8.... sz. mell'!E27+'8.19 sz. mell(önk.jogalk)'!E27+'8.20 sz. mell(tám.fin)'!E27+'8.21 sz. mell(államadó)'!E27+'8.22 sz. mell(önk.nem sorol)'!E27+'8.23 sz. mell(szabadidő)'!E27+'8.25 sz. mell(Közterület fennt)'!E27</f>
        <v>0</v>
      </c>
      <c r="F24" s="399">
        <f>'8.2 sz. mell(könyvtár)'!F27+'8.3 sz. mell(könyvtári áll.)'!F27+'8.4 sz. mell(védőnő)'!F27+'8.5 sz. mell (háziorv.)'!F27+'8.6 sz. mell (isk.étk)'!F27+'8.7 sz. mell(iskola)'!F27+'8.8 sz. mell(szolidarit)'!F27+'8.9 sz. mell(köztemető)'!F27+'8.10 sz. mell(önk.v.)'!F27+'8.11 sz. mell(közp.költs.)'!F27+'8.12 sz. mell(utak)'!F27+'8.13 sz. mell(közvil)'!F27+'8.14 sz. mell(város és község)'!F27+'8.15 sz. mell(fogorvos)'!F27+'8.16 sz. mell(közművelődés)'!F27+'8.24 sz. mell(Vészhelyzet)'!F27+'8.17 sz. mell(szoc.tám)'!F27+'8.18 sz. mell(szünid.étk.)'!F27+'8.... sz. mell'!F27+'8.19 sz. mell(önk.jogalk)'!F27+'8.20 sz. mell(tám.fin)'!F27+'8.21 sz. mell(államadó)'!F27+'8.22 sz. mell(önk.nem sorol)'!F27+'8.23 sz. mell(szabadidő)'!F27+'8.25 sz. mell(Közterület fennt)'!F27</f>
        <v>0</v>
      </c>
      <c r="G24" s="399">
        <f>'8.2 sz. mell(könyvtár)'!G27+'8.3 sz. mell(könyvtári áll.)'!G27+'8.4 sz. mell(védőnő)'!G27+'8.5 sz. mell (háziorv.)'!G27+'8.6 sz. mell (isk.étk)'!G27+'8.7 sz. mell(iskola)'!G27+'8.8 sz. mell(szolidarit)'!G27+'8.9 sz. mell(köztemető)'!G27+'8.10 sz. mell(önk.v.)'!G27+'8.11 sz. mell(közp.költs.)'!G27+'8.12 sz. mell(utak)'!G27+'8.13 sz. mell(közvil)'!G27+'8.14 sz. mell(város és község)'!G27+'8.15 sz. mell(fogorvos)'!G27+'8.16 sz. mell(közművelődés)'!G27+'8.24 sz. mell(Vészhelyzet)'!G27+'8.17 sz. mell(szoc.tám)'!G27+'8.18 sz. mell(szünid.étk.)'!G27+'8.... sz. mell'!G27+'8.19 sz. mell(önk.jogalk)'!G27+'8.20 sz. mell(tám.fin)'!G27+'8.21 sz. mell(államadó)'!G27+'8.22 sz. mell(önk.nem sorol)'!G27+'8.23 sz. mell(szabadidő)'!G27+'8.25 sz. mell(Közterület fennt)'!G27</f>
        <v>0</v>
      </c>
    </row>
    <row r="25" spans="1:7" s="196" customFormat="1" ht="12" customHeight="1" thickBot="1" x14ac:dyDescent="0.25">
      <c r="A25" s="12" t="s">
        <v>129</v>
      </c>
      <c r="B25" s="391" t="s">
        <v>204</v>
      </c>
      <c r="C25" s="407">
        <f>'8.2 sz. mell(könyvtár)'!C28+'8.3 sz. mell(könyvtári áll.)'!C28+'8.4 sz. mell(védőnő)'!C28+'8.5 sz. mell (háziorv.)'!C28+'8.6 sz. mell (isk.étk)'!C28+'8.7 sz. mell(iskola)'!C28+'8.8 sz. mell(szolidarit)'!C28+'8.9 sz. mell(köztemető)'!C28+'8.10 sz. mell(önk.v.)'!C28+'8.11 sz. mell(közp.költs.)'!C28+'8.12 sz. mell(utak)'!C28+'8.13 sz. mell(közvil)'!C28+'8.14 sz. mell(város és község)'!C28+'8.15 sz. mell(fogorvos)'!C28+'8.16 sz. mell(közművelődés)'!C28+'8.24 sz. mell(Vészhelyzet)'!C28+'8.17 sz. mell(szoc.tám)'!C28+'8.18 sz. mell(szünid.étk.)'!C28+'8.... sz. mell'!C28+'8.19 sz. mell(önk.jogalk)'!C28+'8.20 sz. mell(tám.fin)'!C28+'8.21 sz. mell(államadó)'!C28+'8.22 sz. mell(önk.nem sorol)'!C28+'8.23 sz. mell(szabadidő)'!C28+'8.25 sz. mell(Közterület fennt)'!C28</f>
        <v>0</v>
      </c>
      <c r="D25" s="407">
        <f>'8.2 sz. mell(könyvtár)'!D28+'8.3 sz. mell(könyvtári áll.)'!D28+'8.4 sz. mell(védőnő)'!D28+'8.5 sz. mell (háziorv.)'!D28+'8.6 sz. mell (isk.étk)'!D28+'8.7 sz. mell(iskola)'!D28+'8.8 sz. mell(szolidarit)'!D28+'8.9 sz. mell(köztemető)'!D28+'8.10 sz. mell(önk.v.)'!D28+'8.11 sz. mell(közp.költs.)'!D28+'8.12 sz. mell(utak)'!D28+'8.13 sz. mell(közvil)'!D28+'8.14 sz. mell(város és község)'!D28+'8.15 sz. mell(fogorvos)'!D28+'8.16 sz. mell(közművelődés)'!D28+'8.24 sz. mell(Vészhelyzet)'!D28+'8.17 sz. mell(szoc.tám)'!D28+'8.18 sz. mell(szünid.étk.)'!D28+'8.... sz. mell'!D28+'8.19 sz. mell(önk.jogalk)'!D28+'8.20 sz. mell(tám.fin)'!D28+'8.21 sz. mell(államadó)'!D28+'8.22 sz. mell(önk.nem sorol)'!D28+'8.23 sz. mell(szabadidő)'!D28+'8.25 sz. mell(Közterület fennt)'!D28</f>
        <v>0</v>
      </c>
      <c r="E25" s="407">
        <f>'8.2 sz. mell(könyvtár)'!E28+'8.3 sz. mell(könyvtári áll.)'!E28+'8.4 sz. mell(védőnő)'!E28+'8.5 sz. mell (háziorv.)'!E28+'8.6 sz. mell (isk.étk)'!E28+'8.7 sz. mell(iskola)'!E28+'8.8 sz. mell(szolidarit)'!E28+'8.9 sz. mell(köztemető)'!E28+'8.10 sz. mell(önk.v.)'!E28+'8.11 sz. mell(közp.költs.)'!E28+'8.12 sz. mell(utak)'!E28+'8.13 sz. mell(közvil)'!E28+'8.14 sz. mell(város és község)'!E28+'8.15 sz. mell(fogorvos)'!E28+'8.16 sz. mell(közművelődés)'!E28+'8.24 sz. mell(Vészhelyzet)'!E28+'8.17 sz. mell(szoc.tám)'!E28+'8.18 sz. mell(szünid.étk.)'!E28+'8.... sz. mell'!E28+'8.19 sz. mell(önk.jogalk)'!E28+'8.20 sz. mell(tám.fin)'!E28+'8.21 sz. mell(államadó)'!E28+'8.22 sz. mell(önk.nem sorol)'!E28+'8.23 sz. mell(szabadidő)'!E28+'8.25 sz. mell(Közterület fennt)'!E28</f>
        <v>0</v>
      </c>
      <c r="F25" s="407">
        <f>'8.2 sz. mell(könyvtár)'!F28+'8.3 sz. mell(könyvtári áll.)'!F28+'8.4 sz. mell(védőnő)'!F28+'8.5 sz. mell (háziorv.)'!F28+'8.6 sz. mell (isk.étk)'!F28+'8.7 sz. mell(iskola)'!F28+'8.8 sz. mell(szolidarit)'!F28+'8.9 sz. mell(köztemető)'!F28+'8.10 sz. mell(önk.v.)'!F28+'8.11 sz. mell(közp.költs.)'!F28+'8.12 sz. mell(utak)'!F28+'8.13 sz. mell(közvil)'!F28+'8.14 sz. mell(város és község)'!F28+'8.15 sz. mell(fogorvos)'!F28+'8.16 sz. mell(közművelődés)'!F28+'8.24 sz. mell(Vészhelyzet)'!F28+'8.17 sz. mell(szoc.tám)'!F28+'8.18 sz. mell(szünid.étk.)'!F28+'8.... sz. mell'!F28+'8.19 sz. mell(önk.jogalk)'!F28+'8.20 sz. mell(tám.fin)'!F28+'8.21 sz. mell(államadó)'!F28+'8.22 sz. mell(önk.nem sorol)'!F28+'8.23 sz. mell(szabadidő)'!F28+'8.25 sz. mell(Közterület fennt)'!F28</f>
        <v>0</v>
      </c>
      <c r="G25" s="407">
        <f>'8.2 sz. mell(könyvtár)'!G28+'8.3 sz. mell(könyvtári áll.)'!G28+'8.4 sz. mell(védőnő)'!G28+'8.5 sz. mell (háziorv.)'!G28+'8.6 sz. mell (isk.étk)'!G28+'8.7 sz. mell(iskola)'!G28+'8.8 sz. mell(szolidarit)'!G28+'8.9 sz. mell(köztemető)'!G28+'8.10 sz. mell(önk.v.)'!G28+'8.11 sz. mell(közp.költs.)'!G28+'8.12 sz. mell(utak)'!G28+'8.13 sz. mell(közvil)'!G28+'8.14 sz. mell(város és község)'!G28+'8.15 sz. mell(fogorvos)'!G28+'8.16 sz. mell(közművelődés)'!G28+'8.24 sz. mell(Vészhelyzet)'!G28+'8.17 sz. mell(szoc.tám)'!G28+'8.18 sz. mell(szünid.étk.)'!G28+'8.... sz. mell'!G28+'8.19 sz. mell(önk.jogalk)'!G28+'8.20 sz. mell(tám.fin)'!G28+'8.21 sz. mell(államadó)'!G28+'8.22 sz. mell(önk.nem sorol)'!G28+'8.23 sz. mell(szabadidő)'!G28+'8.25 sz. mell(Közterület fennt)'!G28</f>
        <v>0</v>
      </c>
    </row>
    <row r="26" spans="1:7" s="196" customFormat="1" ht="12" customHeight="1" thickBot="1" x14ac:dyDescent="0.25">
      <c r="A26" s="16" t="s">
        <v>130</v>
      </c>
      <c r="B26" s="322" t="s">
        <v>496</v>
      </c>
      <c r="C26" s="406">
        <f>'8.2 sz. mell(könyvtár)'!C29+'8.3 sz. mell(könyvtári áll.)'!C29+'8.4 sz. mell(védőnő)'!C29+'8.5 sz. mell (háziorv.)'!C29+'8.6 sz. mell (isk.étk)'!C29+'8.7 sz. mell(iskola)'!C29+'8.8 sz. mell(szolidarit)'!C29+'8.9 sz. mell(köztemető)'!C29+'8.10 sz. mell(önk.v.)'!C29+'8.11 sz. mell(közp.költs.)'!C29+'8.12 sz. mell(utak)'!C29+'8.13 sz. mell(közvil)'!C29+'8.14 sz. mell(város és község)'!C29+'8.15 sz. mell(fogorvos)'!C29+'8.16 sz. mell(közművelődés)'!C29+'8.24 sz. mell(Vészhelyzet)'!C29+'8.17 sz. mell(szoc.tám)'!C29+'8.18 sz. mell(szünid.étk.)'!C29+'8.... sz. mell'!C29+'8.19 sz. mell(önk.jogalk)'!C29+'8.20 sz. mell(tám.fin)'!C29+'8.21 sz. mell(államadó)'!C29+'8.22 sz. mell(önk.nem sorol)'!C29+'8.23 sz. mell(szabadidő)'!C29+'8.25 sz. mell(Közterület fennt)'!C29</f>
        <v>1064365000</v>
      </c>
      <c r="D26" s="406">
        <f>'8.2 sz. mell(könyvtár)'!D29+'8.3 sz. mell(könyvtári áll.)'!D29+'8.4 sz. mell(védőnő)'!D29+'8.5 sz. mell (háziorv.)'!D29+'8.6 sz. mell (isk.étk)'!D29+'8.7 sz. mell(iskola)'!D29+'8.8 sz. mell(szolidarit)'!D29+'8.9 sz. mell(köztemető)'!D29+'8.10 sz. mell(önk.v.)'!D29+'8.11 sz. mell(közp.költs.)'!D29+'8.12 sz. mell(utak)'!D29+'8.13 sz. mell(közvil)'!D29+'8.14 sz. mell(város és község)'!D29+'8.15 sz. mell(fogorvos)'!D29+'8.16 sz. mell(közművelődés)'!D29+'8.24 sz. mell(Vészhelyzet)'!D29+'8.17 sz. mell(szoc.tám)'!D29+'8.18 sz. mell(szünid.étk.)'!D29+'8.... sz. mell'!D29+'8.19 sz. mell(önk.jogalk)'!D29+'8.20 sz. mell(tám.fin)'!D29+'8.21 sz. mell(államadó)'!D29+'8.22 sz. mell(önk.nem sorol)'!D29+'8.23 sz. mell(szabadidő)'!D29+'8.25 sz. mell(Közterület fennt)'!D29</f>
        <v>1064365000</v>
      </c>
      <c r="E26" s="406">
        <f>'8.2 sz. mell(könyvtár)'!E29+'8.3 sz. mell(könyvtári áll.)'!E29+'8.4 sz. mell(védőnő)'!E29+'8.5 sz. mell (háziorv.)'!E29+'8.6 sz. mell (isk.étk)'!E29+'8.7 sz. mell(iskola)'!E29+'8.8 sz. mell(szolidarit)'!E29+'8.9 sz. mell(köztemető)'!E29+'8.10 sz. mell(önk.v.)'!E29+'8.11 sz. mell(közp.költs.)'!E29+'8.12 sz. mell(utak)'!E29+'8.13 sz. mell(közvil)'!E29+'8.14 sz. mell(város és község)'!E29+'8.15 sz. mell(fogorvos)'!E29+'8.16 sz. mell(közművelődés)'!E29+'8.24 sz. mell(Vészhelyzet)'!E29+'8.17 sz. mell(szoc.tám)'!E29+'8.18 sz. mell(szünid.étk.)'!E29+'8.... sz. mell'!E29+'8.19 sz. mell(önk.jogalk)'!E29+'8.20 sz. mell(tám.fin)'!E29+'8.21 sz. mell(államadó)'!E29+'8.22 sz. mell(önk.nem sorol)'!E29+'8.23 sz. mell(szabadidő)'!E29+'8.25 sz. mell(Közterület fennt)'!E29</f>
        <v>1064365000</v>
      </c>
      <c r="F26" s="406">
        <f>'8.2 sz. mell(könyvtár)'!F29+'8.3 sz. mell(könyvtári áll.)'!F29+'8.4 sz. mell(védőnő)'!F29+'8.5 sz. mell (háziorv.)'!F29+'8.6 sz. mell (isk.étk)'!F29+'8.7 sz. mell(iskola)'!F29+'8.8 sz. mell(szolidarit)'!F29+'8.9 sz. mell(köztemető)'!F29+'8.10 sz. mell(önk.v.)'!F29+'8.11 sz. mell(közp.költs.)'!F29+'8.12 sz. mell(utak)'!F29+'8.13 sz. mell(közvil)'!F29+'8.14 sz. mell(város és község)'!F29+'8.15 sz. mell(fogorvos)'!F29+'8.16 sz. mell(közművelődés)'!F29+'8.24 sz. mell(Vészhelyzet)'!F29+'8.17 sz. mell(szoc.tám)'!F29+'8.18 sz. mell(szünid.étk.)'!F29+'8.... sz. mell'!F29+'8.19 sz. mell(önk.jogalk)'!F29+'8.20 sz. mell(tám.fin)'!F29+'8.21 sz. mell(államadó)'!F29+'8.22 sz. mell(önk.nem sorol)'!F29+'8.23 sz. mell(szabadidő)'!F29+'8.25 sz. mell(Közterület fennt)'!F29</f>
        <v>1064365000</v>
      </c>
      <c r="G26" s="406">
        <f>'8.2 sz. mell(könyvtár)'!G29+'8.3 sz. mell(könyvtári áll.)'!G29+'8.4 sz. mell(védőnő)'!G29+'8.5 sz. mell (háziorv.)'!G29+'8.6 sz. mell (isk.étk)'!G29+'8.7 sz. mell(iskola)'!G29+'8.8 sz. mell(szolidarit)'!G29+'8.9 sz. mell(köztemető)'!G29+'8.10 sz. mell(önk.v.)'!G29+'8.11 sz. mell(közp.költs.)'!G29+'8.12 sz. mell(utak)'!G29+'8.13 sz. mell(közvil)'!G29+'8.14 sz. mell(város és község)'!G29+'8.15 sz. mell(fogorvos)'!G29+'8.16 sz. mell(közművelődés)'!G29+'8.24 sz. mell(Vészhelyzet)'!G29+'8.17 sz. mell(szoc.tám)'!G29+'8.18 sz. mell(szünid.étk.)'!G29+'8.... sz. mell'!G29+'8.19 sz. mell(önk.jogalk)'!G29+'8.20 sz. mell(tám.fin)'!G29+'8.21 sz. mell(államadó)'!G29+'8.22 sz. mell(önk.nem sorol)'!G29+'8.23 sz. mell(szabadidő)'!G29+'8.25 sz. mell(Közterület fennt)'!G29</f>
        <v>775061843</v>
      </c>
    </row>
    <row r="27" spans="1:7" s="196" customFormat="1" ht="12" customHeight="1" x14ac:dyDescent="0.2">
      <c r="A27" s="11" t="s">
        <v>206</v>
      </c>
      <c r="B27" s="387" t="s">
        <v>491</v>
      </c>
      <c r="C27" s="405">
        <f>'8.2 sz. mell(könyvtár)'!C30+'8.3 sz. mell(könyvtári áll.)'!C30+'8.4 sz. mell(védőnő)'!C30+'8.5 sz. mell (háziorv.)'!C30+'8.6 sz. mell (isk.étk)'!C30+'8.7 sz. mell(iskola)'!C30+'8.8 sz. mell(szolidarit)'!C30+'8.9 sz. mell(köztemető)'!C30+'8.10 sz. mell(önk.v.)'!C30+'8.11 sz. mell(közp.költs.)'!C30+'8.12 sz. mell(utak)'!C30+'8.13 sz. mell(közvil)'!C30+'8.14 sz. mell(város és község)'!C30+'8.15 sz. mell(fogorvos)'!C30+'8.16 sz. mell(közművelődés)'!C30+'8.24 sz. mell(Vészhelyzet)'!C30+'8.17 sz. mell(szoc.tám)'!C30+'8.18 sz. mell(szünid.étk.)'!C30+'8.... sz. mell'!C30+'8.19 sz. mell(önk.jogalk)'!C30+'8.20 sz. mell(tám.fin)'!C30+'8.21 sz. mell(államadó)'!C30+'8.22 sz. mell(önk.nem sorol)'!C30+'8.23 sz. mell(szabadidő)'!C30+'8.25 sz. mell(Közterület fennt)'!C30</f>
        <v>160000000</v>
      </c>
      <c r="D27" s="405">
        <f>'8.2 sz. mell(könyvtár)'!D30+'8.3 sz. mell(könyvtári áll.)'!D30+'8.4 sz. mell(védőnő)'!D30+'8.5 sz. mell (háziorv.)'!D30+'8.6 sz. mell (isk.étk)'!D30+'8.7 sz. mell(iskola)'!D30+'8.8 sz. mell(szolidarit)'!D30+'8.9 sz. mell(köztemető)'!D30+'8.10 sz. mell(önk.v.)'!D30+'8.11 sz. mell(közp.költs.)'!D30+'8.12 sz. mell(utak)'!D30+'8.13 sz. mell(közvil)'!D30+'8.14 sz. mell(város és község)'!D30+'8.15 sz. mell(fogorvos)'!D30+'8.16 sz. mell(közművelődés)'!D30+'8.24 sz. mell(Vészhelyzet)'!D30+'8.17 sz. mell(szoc.tám)'!D30+'8.18 sz. mell(szünid.étk.)'!D30+'8.... sz. mell'!D30+'8.19 sz. mell(önk.jogalk)'!D30+'8.20 sz. mell(tám.fin)'!D30+'8.21 sz. mell(államadó)'!D30+'8.22 sz. mell(önk.nem sorol)'!D30+'8.23 sz. mell(szabadidő)'!D30+'8.25 sz. mell(Közterület fennt)'!D30</f>
        <v>160000000</v>
      </c>
      <c r="E27" s="405">
        <f>'8.2 sz. mell(könyvtár)'!E30+'8.3 sz. mell(könyvtári áll.)'!E30+'8.4 sz. mell(védőnő)'!E30+'8.5 sz. mell (háziorv.)'!E30+'8.6 sz. mell (isk.étk)'!E30+'8.7 sz. mell(iskola)'!E30+'8.8 sz. mell(szolidarit)'!E30+'8.9 sz. mell(köztemető)'!E30+'8.10 sz. mell(önk.v.)'!E30+'8.11 sz. mell(közp.költs.)'!E30+'8.12 sz. mell(utak)'!E30+'8.13 sz. mell(közvil)'!E30+'8.14 sz. mell(város és község)'!E30+'8.15 sz. mell(fogorvos)'!E30+'8.16 sz. mell(közművelődés)'!E30+'8.24 sz. mell(Vészhelyzet)'!E30+'8.17 sz. mell(szoc.tám)'!E30+'8.18 sz. mell(szünid.étk.)'!E30+'8.... sz. mell'!E30+'8.19 sz. mell(önk.jogalk)'!E30+'8.20 sz. mell(tám.fin)'!E30+'8.21 sz. mell(államadó)'!E30+'8.22 sz. mell(önk.nem sorol)'!E30+'8.23 sz. mell(szabadidő)'!E30+'8.25 sz. mell(Közterület fennt)'!E30</f>
        <v>160000000</v>
      </c>
      <c r="F27" s="405">
        <f>'8.2 sz. mell(könyvtár)'!F30+'8.3 sz. mell(könyvtári áll.)'!F30+'8.4 sz. mell(védőnő)'!F30+'8.5 sz. mell (háziorv.)'!F30+'8.6 sz. mell (isk.étk)'!F30+'8.7 sz. mell(iskola)'!F30+'8.8 sz. mell(szolidarit)'!F30+'8.9 sz. mell(köztemető)'!F30+'8.10 sz. mell(önk.v.)'!F30+'8.11 sz. mell(közp.költs.)'!F30+'8.12 sz. mell(utak)'!F30+'8.13 sz. mell(közvil)'!F30+'8.14 sz. mell(város és község)'!F30+'8.15 sz. mell(fogorvos)'!F30+'8.16 sz. mell(közművelődés)'!F30+'8.24 sz. mell(Vészhelyzet)'!F30+'8.17 sz. mell(szoc.tám)'!F30+'8.18 sz. mell(szünid.étk.)'!F30+'8.... sz. mell'!F30+'8.19 sz. mell(önk.jogalk)'!F30+'8.20 sz. mell(tám.fin)'!F30+'8.21 sz. mell(államadó)'!F30+'8.22 sz. mell(önk.nem sorol)'!F30+'8.23 sz. mell(szabadidő)'!F30+'8.25 sz. mell(Közterület fennt)'!F30</f>
        <v>169200000</v>
      </c>
      <c r="G27" s="405">
        <f>'8.2 sz. mell(könyvtár)'!G30+'8.3 sz. mell(könyvtári áll.)'!G30+'8.4 sz. mell(védőnő)'!G30+'8.5 sz. mell (háziorv.)'!G30+'8.6 sz. mell (isk.étk)'!G30+'8.7 sz. mell(iskola)'!G30+'8.8 sz. mell(szolidarit)'!G30+'8.9 sz. mell(köztemető)'!G30+'8.10 sz. mell(önk.v.)'!G30+'8.11 sz. mell(közp.költs.)'!G30+'8.12 sz. mell(utak)'!G30+'8.13 sz. mell(közvil)'!G30+'8.14 sz. mell(város és község)'!G30+'8.15 sz. mell(fogorvos)'!G30+'8.16 sz. mell(közművelődés)'!G30+'8.24 sz. mell(Vészhelyzet)'!G30+'8.17 sz. mell(szoc.tám)'!G30+'8.18 sz. mell(szünid.étk.)'!G30+'8.... sz. mell'!G30+'8.19 sz. mell(önk.jogalk)'!G30+'8.20 sz. mell(tám.fin)'!G30+'8.21 sz. mell(államadó)'!G30+'8.22 sz. mell(önk.nem sorol)'!G30+'8.23 sz. mell(szabadidő)'!G30+'8.25 sz. mell(Közterület fennt)'!G30</f>
        <v>189149080</v>
      </c>
    </row>
    <row r="28" spans="1:7" s="196" customFormat="1" ht="12" customHeight="1" x14ac:dyDescent="0.2">
      <c r="A28" s="10" t="s">
        <v>207</v>
      </c>
      <c r="B28" s="388" t="s">
        <v>553</v>
      </c>
      <c r="C28" s="399">
        <f>'8.2 sz. mell(könyvtár)'!C31+'8.3 sz. mell(könyvtári áll.)'!C31+'8.4 sz. mell(védőnő)'!C31+'8.5 sz. mell (háziorv.)'!C31+'8.6 sz. mell (isk.étk)'!C31+'8.7 sz. mell(iskola)'!C31+'8.8 sz. mell(szolidarit)'!C31+'8.9 sz. mell(köztemető)'!C31+'8.10 sz. mell(önk.v.)'!C31+'8.11 sz. mell(közp.költs.)'!C31+'8.12 sz. mell(utak)'!C31+'8.13 sz. mell(közvil)'!C31+'8.14 sz. mell(város és község)'!C31+'8.15 sz. mell(fogorvos)'!C31+'8.16 sz. mell(közművelődés)'!C31+'8.24 sz. mell(Vészhelyzet)'!C31+'8.17 sz. mell(szoc.tám)'!C31+'8.18 sz. mell(szünid.étk.)'!C31+'8.... sz. mell'!C31+'8.19 sz. mell(önk.jogalk)'!C31+'8.20 sz. mell(tám.fin)'!C31+'8.21 sz. mell(államadó)'!C31+'8.22 sz. mell(önk.nem sorol)'!C31+'8.23 sz. mell(szabadidő)'!C31+'8.25 sz. mell(Közterület fennt)'!C31</f>
        <v>20000000</v>
      </c>
      <c r="D28" s="399">
        <f>'8.2 sz. mell(könyvtár)'!D31+'8.3 sz. mell(könyvtári áll.)'!D31+'8.4 sz. mell(védőnő)'!D31+'8.5 sz. mell (háziorv.)'!D31+'8.6 sz. mell (isk.étk)'!D31+'8.7 sz. mell(iskola)'!D31+'8.8 sz. mell(szolidarit)'!D31+'8.9 sz. mell(köztemető)'!D31+'8.10 sz. mell(önk.v.)'!D31+'8.11 sz. mell(közp.költs.)'!D31+'8.12 sz. mell(utak)'!D31+'8.13 sz. mell(közvil)'!D31+'8.14 sz. mell(város és község)'!D31+'8.15 sz. mell(fogorvos)'!D31+'8.16 sz. mell(közművelődés)'!D31+'8.24 sz. mell(Vészhelyzet)'!D31+'8.17 sz. mell(szoc.tám)'!D31+'8.18 sz. mell(szünid.étk.)'!D31+'8.... sz. mell'!D31+'8.19 sz. mell(önk.jogalk)'!D31+'8.20 sz. mell(tám.fin)'!D31+'8.21 sz. mell(államadó)'!D31+'8.22 sz. mell(önk.nem sorol)'!D31+'8.23 sz. mell(szabadidő)'!D31+'8.25 sz. mell(Közterület fennt)'!D31</f>
        <v>20000000</v>
      </c>
      <c r="E28" s="399">
        <f>'8.2 sz. mell(könyvtár)'!E31+'8.3 sz. mell(könyvtári áll.)'!E31+'8.4 sz. mell(védőnő)'!E31+'8.5 sz. mell (háziorv.)'!E31+'8.6 sz. mell (isk.étk)'!E31+'8.7 sz. mell(iskola)'!E31+'8.8 sz. mell(szolidarit)'!E31+'8.9 sz. mell(köztemető)'!E31+'8.10 sz. mell(önk.v.)'!E31+'8.11 sz. mell(közp.költs.)'!E31+'8.12 sz. mell(utak)'!E31+'8.13 sz. mell(közvil)'!E31+'8.14 sz. mell(város és község)'!E31+'8.15 sz. mell(fogorvos)'!E31+'8.16 sz. mell(közművelődés)'!E31+'8.24 sz. mell(Vészhelyzet)'!E31+'8.17 sz. mell(szoc.tám)'!E31+'8.18 sz. mell(szünid.étk.)'!E31+'8.... sz. mell'!E31+'8.19 sz. mell(önk.jogalk)'!E31+'8.20 sz. mell(tám.fin)'!E31+'8.21 sz. mell(államadó)'!E31+'8.22 sz. mell(önk.nem sorol)'!E31+'8.23 sz. mell(szabadidő)'!E31+'8.25 sz. mell(Közterület fennt)'!E31</f>
        <v>20000000</v>
      </c>
      <c r="F28" s="399">
        <f>'8.2 sz. mell(könyvtár)'!F31+'8.3 sz. mell(könyvtári áll.)'!F31+'8.4 sz. mell(védőnő)'!F31+'8.5 sz. mell (háziorv.)'!F31+'8.6 sz. mell (isk.étk)'!F31+'8.7 sz. mell(iskola)'!F31+'8.8 sz. mell(szolidarit)'!F31+'8.9 sz. mell(köztemető)'!F31+'8.10 sz. mell(önk.v.)'!F31+'8.11 sz. mell(közp.költs.)'!F31+'8.12 sz. mell(utak)'!F31+'8.13 sz. mell(közvil)'!F31+'8.14 sz. mell(város és község)'!F31+'8.15 sz. mell(fogorvos)'!F31+'8.16 sz. mell(közművelődés)'!F31+'8.24 sz. mell(Vészhelyzet)'!F31+'8.17 sz. mell(szoc.tám)'!F31+'8.18 sz. mell(szünid.étk.)'!F31+'8.... sz. mell'!F31+'8.19 sz. mell(önk.jogalk)'!F31+'8.20 sz. mell(tám.fin)'!F31+'8.21 sz. mell(államadó)'!F31+'8.22 sz. mell(önk.nem sorol)'!F31+'8.23 sz. mell(szabadidő)'!F31+'8.25 sz. mell(Közterület fennt)'!F31</f>
        <v>20000000</v>
      </c>
      <c r="G28" s="399">
        <f>'8.2 sz. mell(könyvtár)'!G31+'8.3 sz. mell(könyvtári áll.)'!G31+'8.4 sz. mell(védőnő)'!G31+'8.5 sz. mell (háziorv.)'!G31+'8.6 sz. mell (isk.étk)'!G31+'8.7 sz. mell(iskola)'!G31+'8.8 sz. mell(szolidarit)'!G31+'8.9 sz. mell(köztemető)'!G31+'8.10 sz. mell(önk.v.)'!G31+'8.11 sz. mell(közp.költs.)'!G31+'8.12 sz. mell(utak)'!G31+'8.13 sz. mell(közvil)'!G31+'8.14 sz. mell(város és község)'!G31+'8.15 sz. mell(fogorvos)'!G31+'8.16 sz. mell(közművelődés)'!G31+'8.24 sz. mell(Vészhelyzet)'!G31+'8.17 sz. mell(szoc.tám)'!G31+'8.18 sz. mell(szünid.étk.)'!G31+'8.... sz. mell'!G31+'8.19 sz. mell(önk.jogalk)'!G31+'8.20 sz. mell(tám.fin)'!G31+'8.21 sz. mell(államadó)'!G31+'8.22 sz. mell(önk.nem sorol)'!G31+'8.23 sz. mell(szabadidő)'!G31+'8.25 sz. mell(Közterület fennt)'!G31</f>
        <v>27441372</v>
      </c>
    </row>
    <row r="29" spans="1:7" s="196" customFormat="1" ht="12" customHeight="1" x14ac:dyDescent="0.2">
      <c r="A29" s="10" t="s">
        <v>208</v>
      </c>
      <c r="B29" s="388" t="s">
        <v>554</v>
      </c>
      <c r="C29" s="399">
        <f>'8.2 sz. mell(könyvtár)'!C32+'8.3 sz. mell(könyvtári áll.)'!C32+'8.4 sz. mell(védőnő)'!C32+'8.5 sz. mell (háziorv.)'!C32+'8.6 sz. mell (isk.étk)'!C32+'8.7 sz. mell(iskola)'!C32+'8.8 sz. mell(szolidarit)'!C32+'8.9 sz. mell(köztemető)'!C32+'8.10 sz. mell(önk.v.)'!C32+'8.11 sz. mell(közp.költs.)'!C32+'8.12 sz. mell(utak)'!C32+'8.13 sz. mell(közvil)'!C32+'8.14 sz. mell(város és község)'!C32+'8.15 sz. mell(fogorvos)'!C32+'8.16 sz. mell(közművelődés)'!C32+'8.24 sz. mell(Vészhelyzet)'!C32+'8.17 sz. mell(szoc.tám)'!C32+'8.18 sz. mell(szünid.étk.)'!C32+'8.... sz. mell'!C32+'8.19 sz. mell(önk.jogalk)'!C32+'8.20 sz. mell(tám.fin)'!C32+'8.21 sz. mell(államadó)'!C32+'8.22 sz. mell(önk.nem sorol)'!C32+'8.23 sz. mell(szabadidő)'!C32+'8.25 sz. mell(Közterület fennt)'!C32</f>
        <v>0</v>
      </c>
      <c r="D29" s="399">
        <f>'8.2 sz. mell(könyvtár)'!D32+'8.3 sz. mell(könyvtári áll.)'!D32+'8.4 sz. mell(védőnő)'!D32+'8.5 sz. mell (háziorv.)'!D32+'8.6 sz. mell (isk.étk)'!D32+'8.7 sz. mell(iskola)'!D32+'8.8 sz. mell(szolidarit)'!D32+'8.9 sz. mell(köztemető)'!D32+'8.10 sz. mell(önk.v.)'!D32+'8.11 sz. mell(közp.költs.)'!D32+'8.12 sz. mell(utak)'!D32+'8.13 sz. mell(közvil)'!D32+'8.14 sz. mell(város és község)'!D32+'8.15 sz. mell(fogorvos)'!D32+'8.16 sz. mell(közművelődés)'!D32+'8.24 sz. mell(Vészhelyzet)'!D32+'8.17 sz. mell(szoc.tám)'!D32+'8.18 sz. mell(szünid.étk.)'!D32+'8.... sz. mell'!D32+'8.19 sz. mell(önk.jogalk)'!D32+'8.20 sz. mell(tám.fin)'!D32+'8.21 sz. mell(államadó)'!D32+'8.22 sz. mell(önk.nem sorol)'!D32+'8.23 sz. mell(szabadidő)'!D32+'8.25 sz. mell(Közterület fennt)'!D32</f>
        <v>0</v>
      </c>
      <c r="E29" s="399">
        <f>'8.2 sz. mell(könyvtár)'!E32+'8.3 sz. mell(könyvtári áll.)'!E32+'8.4 sz. mell(védőnő)'!E32+'8.5 sz. mell (háziorv.)'!E32+'8.6 sz. mell (isk.étk)'!E32+'8.7 sz. mell(iskola)'!E32+'8.8 sz. mell(szolidarit)'!E32+'8.9 sz. mell(köztemető)'!E32+'8.10 sz. mell(önk.v.)'!E32+'8.11 sz. mell(közp.költs.)'!E32+'8.12 sz. mell(utak)'!E32+'8.13 sz. mell(közvil)'!E32+'8.14 sz. mell(város és község)'!E32+'8.15 sz. mell(fogorvos)'!E32+'8.16 sz. mell(közművelődés)'!E32+'8.24 sz. mell(Vészhelyzet)'!E32+'8.17 sz. mell(szoc.tám)'!E32+'8.18 sz. mell(szünid.étk.)'!E32+'8.... sz. mell'!E32+'8.19 sz. mell(önk.jogalk)'!E32+'8.20 sz. mell(tám.fin)'!E32+'8.21 sz. mell(államadó)'!E32+'8.22 sz. mell(önk.nem sorol)'!E32+'8.23 sz. mell(szabadidő)'!E32+'8.25 sz. mell(Közterület fennt)'!E32</f>
        <v>0</v>
      </c>
      <c r="F29" s="399">
        <f>'8.2 sz. mell(könyvtár)'!F32+'8.3 sz. mell(könyvtári áll.)'!F32+'8.4 sz. mell(védőnő)'!F32+'8.5 sz. mell (háziorv.)'!F32+'8.6 sz. mell (isk.étk)'!F32+'8.7 sz. mell(iskola)'!F32+'8.8 sz. mell(szolidarit)'!F32+'8.9 sz. mell(köztemető)'!F32+'8.10 sz. mell(önk.v.)'!F32+'8.11 sz. mell(közp.költs.)'!F32+'8.12 sz. mell(utak)'!F32+'8.13 sz. mell(közvil)'!F32+'8.14 sz. mell(város és község)'!F32+'8.15 sz. mell(fogorvos)'!F32+'8.16 sz. mell(közművelődés)'!F32+'8.24 sz. mell(Vészhelyzet)'!F32+'8.17 sz. mell(szoc.tám)'!F32+'8.18 sz. mell(szünid.étk.)'!F32+'8.... sz. mell'!F32+'8.19 sz. mell(önk.jogalk)'!F32+'8.20 sz. mell(tám.fin)'!F32+'8.21 sz. mell(államadó)'!F32+'8.22 sz. mell(önk.nem sorol)'!F32+'8.23 sz. mell(szabadidő)'!F32+'8.25 sz. mell(Közterület fennt)'!F32</f>
        <v>0</v>
      </c>
      <c r="G29" s="399">
        <f>'8.2 sz. mell(könyvtár)'!G32+'8.3 sz. mell(könyvtári áll.)'!G32+'8.4 sz. mell(védőnő)'!G32+'8.5 sz. mell (háziorv.)'!G32+'8.6 sz. mell (isk.étk)'!G32+'8.7 sz. mell(iskola)'!G32+'8.8 sz. mell(szolidarit)'!G32+'8.9 sz. mell(köztemető)'!G32+'8.10 sz. mell(önk.v.)'!G32+'8.11 sz. mell(közp.költs.)'!G32+'8.12 sz. mell(utak)'!G32+'8.13 sz. mell(közvil)'!G32+'8.14 sz. mell(város és község)'!G32+'8.15 sz. mell(fogorvos)'!G32+'8.16 sz. mell(közművelődés)'!G32+'8.24 sz. mell(Vészhelyzet)'!G32+'8.17 sz. mell(szoc.tám)'!G32+'8.18 sz. mell(szünid.étk.)'!G32+'8.... sz. mell'!G32+'8.19 sz. mell(önk.jogalk)'!G32+'8.20 sz. mell(tám.fin)'!G32+'8.21 sz. mell(államadó)'!G32+'8.22 sz. mell(önk.nem sorol)'!G32+'8.23 sz. mell(szabadidő)'!G32+'8.25 sz. mell(Közterület fennt)'!G32</f>
        <v>196841</v>
      </c>
    </row>
    <row r="30" spans="1:7" s="196" customFormat="1" ht="12" customHeight="1" x14ac:dyDescent="0.2">
      <c r="A30" s="10" t="s">
        <v>209</v>
      </c>
      <c r="B30" s="388" t="s">
        <v>493</v>
      </c>
      <c r="C30" s="399">
        <f>'8.2 sz. mell(könyvtár)'!C33+'8.3 sz. mell(könyvtári áll.)'!C33+'8.4 sz. mell(védőnő)'!C33+'8.5 sz. mell (háziorv.)'!C33+'8.6 sz. mell (isk.étk)'!C33+'8.7 sz. mell(iskola)'!C33+'8.8 sz. mell(szolidarit)'!C33+'8.9 sz. mell(köztemető)'!C33+'8.10 sz. mell(önk.v.)'!C33+'8.11 sz. mell(közp.költs.)'!C33+'8.12 sz. mell(utak)'!C33+'8.13 sz. mell(közvil)'!C33+'8.14 sz. mell(város és község)'!C33+'8.15 sz. mell(fogorvos)'!C33+'8.16 sz. mell(közművelődés)'!C33+'8.24 sz. mell(Vészhelyzet)'!C33+'8.17 sz. mell(szoc.tám)'!C33+'8.18 sz. mell(szünid.étk.)'!C33+'8.... sz. mell'!C33+'8.19 sz. mell(önk.jogalk)'!C33+'8.20 sz. mell(tám.fin)'!C33+'8.21 sz. mell(államadó)'!C33+'8.22 sz. mell(önk.nem sorol)'!C33+'8.23 sz. mell(szabadidő)'!C33+'8.25 sz. mell(Közterület fennt)'!C33</f>
        <v>850000000</v>
      </c>
      <c r="D30" s="399">
        <f>'8.2 sz. mell(könyvtár)'!D33+'8.3 sz. mell(könyvtári áll.)'!D33+'8.4 sz. mell(védőnő)'!D33+'8.5 sz. mell (háziorv.)'!D33+'8.6 sz. mell (isk.étk)'!D33+'8.7 sz. mell(iskola)'!D33+'8.8 sz. mell(szolidarit)'!D33+'8.9 sz. mell(köztemető)'!D33+'8.10 sz. mell(önk.v.)'!D33+'8.11 sz. mell(közp.költs.)'!D33+'8.12 sz. mell(utak)'!D33+'8.13 sz. mell(közvil)'!D33+'8.14 sz. mell(város és község)'!D33+'8.15 sz. mell(fogorvos)'!D33+'8.16 sz. mell(közművelődés)'!D33+'8.24 sz. mell(Vészhelyzet)'!D33+'8.17 sz. mell(szoc.tám)'!D33+'8.18 sz. mell(szünid.étk.)'!D33+'8.... sz. mell'!D33+'8.19 sz. mell(önk.jogalk)'!D33+'8.20 sz. mell(tám.fin)'!D33+'8.21 sz. mell(államadó)'!D33+'8.22 sz. mell(önk.nem sorol)'!D33+'8.23 sz. mell(szabadidő)'!D33+'8.25 sz. mell(Közterület fennt)'!D33</f>
        <v>850000000</v>
      </c>
      <c r="E30" s="399">
        <f>'8.2 sz. mell(könyvtár)'!E33+'8.3 sz. mell(könyvtári áll.)'!E33+'8.4 sz. mell(védőnő)'!E33+'8.5 sz. mell (háziorv.)'!E33+'8.6 sz. mell (isk.étk)'!E33+'8.7 sz. mell(iskola)'!E33+'8.8 sz. mell(szolidarit)'!E33+'8.9 sz. mell(köztemető)'!E33+'8.10 sz. mell(önk.v.)'!E33+'8.11 sz. mell(közp.költs.)'!E33+'8.12 sz. mell(utak)'!E33+'8.13 sz. mell(közvil)'!E33+'8.14 sz. mell(város és község)'!E33+'8.15 sz. mell(fogorvos)'!E33+'8.16 sz. mell(közművelődés)'!E33+'8.24 sz. mell(Vészhelyzet)'!E33+'8.17 sz. mell(szoc.tám)'!E33+'8.18 sz. mell(szünid.étk.)'!E33+'8.... sz. mell'!E33+'8.19 sz. mell(önk.jogalk)'!E33+'8.20 sz. mell(tám.fin)'!E33+'8.21 sz. mell(államadó)'!E33+'8.22 sz. mell(önk.nem sorol)'!E33+'8.23 sz. mell(szabadidő)'!E33+'8.25 sz. mell(Közterület fennt)'!E33</f>
        <v>850000000</v>
      </c>
      <c r="F30" s="399">
        <f>'8.2 sz. mell(könyvtár)'!F33+'8.3 sz. mell(könyvtári áll.)'!F33+'8.4 sz. mell(védőnő)'!F33+'8.5 sz. mell (háziorv.)'!F33+'8.6 sz. mell (isk.étk)'!F33+'8.7 sz. mell(iskola)'!F33+'8.8 sz. mell(szolidarit)'!F33+'8.9 sz. mell(köztemető)'!F33+'8.10 sz. mell(önk.v.)'!F33+'8.11 sz. mell(közp.költs.)'!F33+'8.12 sz. mell(utak)'!F33+'8.13 sz. mell(közvil)'!F33+'8.14 sz. mell(város és község)'!F33+'8.15 sz. mell(fogorvos)'!F33+'8.16 sz. mell(közművelődés)'!F33+'8.24 sz. mell(Vészhelyzet)'!F33+'8.17 sz. mell(szoc.tám)'!F33+'8.18 sz. mell(szünid.étk.)'!F33+'8.... sz. mell'!F33+'8.19 sz. mell(önk.jogalk)'!F33+'8.20 sz. mell(tám.fin)'!F33+'8.21 sz. mell(államadó)'!F33+'8.22 sz. mell(önk.nem sorol)'!F33+'8.23 sz. mell(szabadidő)'!F33+'8.25 sz. mell(Közterület fennt)'!F33</f>
        <v>840800000</v>
      </c>
      <c r="G30" s="399">
        <f>'8.2 sz. mell(könyvtár)'!G33+'8.3 sz. mell(könyvtári áll.)'!G33+'8.4 sz. mell(védőnő)'!G33+'8.5 sz. mell (háziorv.)'!G33+'8.6 sz. mell (isk.étk)'!G33+'8.7 sz. mell(iskola)'!G33+'8.8 sz. mell(szolidarit)'!G33+'8.9 sz. mell(köztemető)'!G33+'8.10 sz. mell(önk.v.)'!G33+'8.11 sz. mell(közp.költs.)'!G33+'8.12 sz. mell(utak)'!G33+'8.13 sz. mell(közvil)'!G33+'8.14 sz. mell(város és község)'!G33+'8.15 sz. mell(fogorvos)'!G33+'8.16 sz. mell(közművelődés)'!G33+'8.24 sz. mell(Vészhelyzet)'!G33+'8.17 sz. mell(szoc.tám)'!G33+'8.18 sz. mell(szünid.étk.)'!G33+'8.... sz. mell'!G33+'8.19 sz. mell(önk.jogalk)'!G33+'8.20 sz. mell(tám.fin)'!G33+'8.21 sz. mell(államadó)'!G33+'8.22 sz. mell(önk.nem sorol)'!G33+'8.23 sz. mell(szabadidő)'!G33+'8.25 sz. mell(Közterület fennt)'!G33</f>
        <v>548122166</v>
      </c>
    </row>
    <row r="31" spans="1:7" s="196" customFormat="1" ht="12" customHeight="1" x14ac:dyDescent="0.2">
      <c r="A31" s="10" t="s">
        <v>488</v>
      </c>
      <c r="B31" s="388" t="s">
        <v>494</v>
      </c>
      <c r="C31" s="399">
        <f>'8.2 sz. mell(könyvtár)'!C34+'8.3 sz. mell(könyvtári áll.)'!C34+'8.4 sz. mell(védőnő)'!C34+'8.5 sz. mell (háziorv.)'!C34+'8.6 sz. mell (isk.étk)'!C34+'8.7 sz. mell(iskola)'!C34+'8.8 sz. mell(szolidarit)'!C34+'8.9 sz. mell(köztemető)'!C34+'8.10 sz. mell(önk.v.)'!C34+'8.11 sz. mell(közp.költs.)'!C34+'8.12 sz. mell(utak)'!C34+'8.13 sz. mell(közvil)'!C34+'8.14 sz. mell(város és község)'!C34+'8.15 sz. mell(fogorvos)'!C34+'8.16 sz. mell(közművelődés)'!C34+'8.24 sz. mell(Vészhelyzet)'!C34+'8.17 sz. mell(szoc.tám)'!C34+'8.18 sz. mell(szünid.étk.)'!C34+'8.... sz. mell'!C34+'8.19 sz. mell(önk.jogalk)'!C34+'8.20 sz. mell(tám.fin)'!C34+'8.21 sz. mell(államadó)'!C34+'8.22 sz. mell(önk.nem sorol)'!C34+'8.23 sz. mell(szabadidő)'!C34+'8.25 sz. mell(Közterület fennt)'!C34</f>
        <v>750000</v>
      </c>
      <c r="D31" s="399">
        <f>'8.2 sz. mell(könyvtár)'!D34+'8.3 sz. mell(könyvtári áll.)'!D34+'8.4 sz. mell(védőnő)'!D34+'8.5 sz. mell (háziorv.)'!D34+'8.6 sz. mell (isk.étk)'!D34+'8.7 sz. mell(iskola)'!D34+'8.8 sz. mell(szolidarit)'!D34+'8.9 sz. mell(köztemető)'!D34+'8.10 sz. mell(önk.v.)'!D34+'8.11 sz. mell(közp.költs.)'!D34+'8.12 sz. mell(utak)'!D34+'8.13 sz. mell(közvil)'!D34+'8.14 sz. mell(város és község)'!D34+'8.15 sz. mell(fogorvos)'!D34+'8.16 sz. mell(közművelődés)'!D34+'8.24 sz. mell(Vészhelyzet)'!D34+'8.17 sz. mell(szoc.tám)'!D34+'8.18 sz. mell(szünid.étk.)'!D34+'8.... sz. mell'!D34+'8.19 sz. mell(önk.jogalk)'!D34+'8.20 sz. mell(tám.fin)'!D34+'8.21 sz. mell(államadó)'!D34+'8.22 sz. mell(önk.nem sorol)'!D34+'8.23 sz. mell(szabadidő)'!D34+'8.25 sz. mell(Közterület fennt)'!D34</f>
        <v>750000</v>
      </c>
      <c r="E31" s="399">
        <f>'8.2 sz. mell(könyvtár)'!E34+'8.3 sz. mell(könyvtári áll.)'!E34+'8.4 sz. mell(védőnő)'!E34+'8.5 sz. mell (háziorv.)'!E34+'8.6 sz. mell (isk.étk)'!E34+'8.7 sz. mell(iskola)'!E34+'8.8 sz. mell(szolidarit)'!E34+'8.9 sz. mell(köztemető)'!E34+'8.10 sz. mell(önk.v.)'!E34+'8.11 sz. mell(közp.költs.)'!E34+'8.12 sz. mell(utak)'!E34+'8.13 sz. mell(közvil)'!E34+'8.14 sz. mell(város és község)'!E34+'8.15 sz. mell(fogorvos)'!E34+'8.16 sz. mell(közművelődés)'!E34+'8.24 sz. mell(Vészhelyzet)'!E34+'8.17 sz. mell(szoc.tám)'!E34+'8.18 sz. mell(szünid.étk.)'!E34+'8.... sz. mell'!E34+'8.19 sz. mell(önk.jogalk)'!E34+'8.20 sz. mell(tám.fin)'!E34+'8.21 sz. mell(államadó)'!E34+'8.22 sz. mell(önk.nem sorol)'!E34+'8.23 sz. mell(szabadidő)'!E34+'8.25 sz. mell(Közterület fennt)'!E34</f>
        <v>750000</v>
      </c>
      <c r="F31" s="399">
        <f>'8.2 sz. mell(könyvtár)'!F34+'8.3 sz. mell(könyvtári áll.)'!F34+'8.4 sz. mell(védőnő)'!F34+'8.5 sz. mell (háziorv.)'!F34+'8.6 sz. mell (isk.étk)'!F34+'8.7 sz. mell(iskola)'!F34+'8.8 sz. mell(szolidarit)'!F34+'8.9 sz. mell(köztemető)'!F34+'8.10 sz. mell(önk.v.)'!F34+'8.11 sz. mell(közp.költs.)'!F34+'8.12 sz. mell(utak)'!F34+'8.13 sz. mell(közvil)'!F34+'8.14 sz. mell(város és község)'!F34+'8.15 sz. mell(fogorvos)'!F34+'8.16 sz. mell(közművelődés)'!F34+'8.24 sz. mell(Vészhelyzet)'!F34+'8.17 sz. mell(szoc.tám)'!F34+'8.18 sz. mell(szünid.étk.)'!F34+'8.... sz. mell'!F34+'8.19 sz. mell(önk.jogalk)'!F34+'8.20 sz. mell(tám.fin)'!F34+'8.21 sz. mell(államadó)'!F34+'8.22 sz. mell(önk.nem sorol)'!F34+'8.23 sz. mell(szabadidő)'!F34+'8.25 sz. mell(Közterület fennt)'!F34</f>
        <v>750000</v>
      </c>
      <c r="G31" s="399">
        <f>'8.2 sz. mell(könyvtár)'!G34+'8.3 sz. mell(könyvtári áll.)'!G34+'8.4 sz. mell(védőnő)'!G34+'8.5 sz. mell (háziorv.)'!G34+'8.6 sz. mell (isk.étk)'!G34+'8.7 sz. mell(iskola)'!G34+'8.8 sz. mell(szolidarit)'!G34+'8.9 sz. mell(köztemető)'!G34+'8.10 sz. mell(önk.v.)'!G34+'8.11 sz. mell(közp.költs.)'!G34+'8.12 sz. mell(utak)'!G34+'8.13 sz. mell(közvil)'!G34+'8.14 sz. mell(város és község)'!G34+'8.15 sz. mell(fogorvos)'!G34+'8.16 sz. mell(közművelődés)'!G34+'8.24 sz. mell(Vészhelyzet)'!G34+'8.17 sz. mell(szoc.tám)'!G34+'8.18 sz. mell(szünid.étk.)'!G34+'8.... sz. mell'!G34+'8.19 sz. mell(önk.jogalk)'!G34+'8.20 sz. mell(tám.fin)'!G34+'8.21 sz. mell(államadó)'!G34+'8.22 sz. mell(önk.nem sorol)'!G34+'8.23 sz. mell(szabadidő)'!G34+'8.25 sz. mell(Közterület fennt)'!G34</f>
        <v>3060960</v>
      </c>
    </row>
    <row r="32" spans="1:7" s="196" customFormat="1" ht="12" customHeight="1" x14ac:dyDescent="0.2">
      <c r="A32" s="10" t="s">
        <v>489</v>
      </c>
      <c r="B32" s="388" t="s">
        <v>210</v>
      </c>
      <c r="C32" s="399">
        <f>'8.2 sz. mell(könyvtár)'!C35+'8.3 sz. mell(könyvtári áll.)'!C35+'8.4 sz. mell(védőnő)'!C35+'8.5 sz. mell (háziorv.)'!C35+'8.6 sz. mell (isk.étk)'!C35+'8.7 sz. mell(iskola)'!C35+'8.8 sz. mell(szolidarit)'!C35+'8.9 sz. mell(köztemető)'!C35+'8.10 sz. mell(önk.v.)'!C35+'8.11 sz. mell(közp.költs.)'!C35+'8.12 sz. mell(utak)'!C35+'8.13 sz. mell(közvil)'!C35+'8.14 sz. mell(város és község)'!C35+'8.15 sz. mell(fogorvos)'!C35+'8.16 sz. mell(közművelődés)'!C35+'8.24 sz. mell(Vészhelyzet)'!C35+'8.17 sz. mell(szoc.tám)'!C35+'8.18 sz. mell(szünid.étk.)'!C35+'8.... sz. mell'!C35+'8.19 sz. mell(önk.jogalk)'!C35+'8.20 sz. mell(tám.fin)'!C35+'8.21 sz. mell(államadó)'!C35+'8.22 sz. mell(önk.nem sorol)'!C35+'8.23 sz. mell(szabadidő)'!C35+'8.25 sz. mell(Közterület fennt)'!C35</f>
        <v>29300000</v>
      </c>
      <c r="D32" s="399">
        <f>'8.2 sz. mell(könyvtár)'!D35+'8.3 sz. mell(könyvtári áll.)'!D35+'8.4 sz. mell(védőnő)'!D35+'8.5 sz. mell (háziorv.)'!D35+'8.6 sz. mell (isk.étk)'!D35+'8.7 sz. mell(iskola)'!D35+'8.8 sz. mell(szolidarit)'!D35+'8.9 sz. mell(köztemető)'!D35+'8.10 sz. mell(önk.v.)'!D35+'8.11 sz. mell(közp.költs.)'!D35+'8.12 sz. mell(utak)'!D35+'8.13 sz. mell(közvil)'!D35+'8.14 sz. mell(város és község)'!D35+'8.15 sz. mell(fogorvos)'!D35+'8.16 sz. mell(közművelődés)'!D35+'8.24 sz. mell(Vészhelyzet)'!D35+'8.17 sz. mell(szoc.tám)'!D35+'8.18 sz. mell(szünid.étk.)'!D35+'8.... sz. mell'!D35+'8.19 sz. mell(önk.jogalk)'!D35+'8.20 sz. mell(tám.fin)'!D35+'8.21 sz. mell(államadó)'!D35+'8.22 sz. mell(önk.nem sorol)'!D35+'8.23 sz. mell(szabadidő)'!D35+'8.25 sz. mell(Közterület fennt)'!D35</f>
        <v>29300000</v>
      </c>
      <c r="E32" s="399">
        <f>'8.2 sz. mell(könyvtár)'!E35+'8.3 sz. mell(könyvtári áll.)'!E35+'8.4 sz. mell(védőnő)'!E35+'8.5 sz. mell (háziorv.)'!E35+'8.6 sz. mell (isk.étk)'!E35+'8.7 sz. mell(iskola)'!E35+'8.8 sz. mell(szolidarit)'!E35+'8.9 sz. mell(köztemető)'!E35+'8.10 sz. mell(önk.v.)'!E35+'8.11 sz. mell(közp.költs.)'!E35+'8.12 sz. mell(utak)'!E35+'8.13 sz. mell(közvil)'!E35+'8.14 sz. mell(város és község)'!E35+'8.15 sz. mell(fogorvos)'!E35+'8.16 sz. mell(közművelődés)'!E35+'8.24 sz. mell(Vészhelyzet)'!E35+'8.17 sz. mell(szoc.tám)'!E35+'8.18 sz. mell(szünid.étk.)'!E35+'8.... sz. mell'!E35+'8.19 sz. mell(önk.jogalk)'!E35+'8.20 sz. mell(tám.fin)'!E35+'8.21 sz. mell(államadó)'!E35+'8.22 sz. mell(önk.nem sorol)'!E35+'8.23 sz. mell(szabadidő)'!E35+'8.25 sz. mell(Közterület fennt)'!E35</f>
        <v>29300000</v>
      </c>
      <c r="F32" s="399">
        <f>'8.2 sz. mell(könyvtár)'!F35+'8.3 sz. mell(könyvtári áll.)'!F35+'8.4 sz. mell(védőnő)'!F35+'8.5 sz. mell (háziorv.)'!F35+'8.6 sz. mell (isk.étk)'!F35+'8.7 sz. mell(iskola)'!F35+'8.8 sz. mell(szolidarit)'!F35+'8.9 sz. mell(köztemető)'!F35+'8.10 sz. mell(önk.v.)'!F35+'8.11 sz. mell(közp.költs.)'!F35+'8.12 sz. mell(utak)'!F35+'8.13 sz. mell(közvil)'!F35+'8.14 sz. mell(város és község)'!F35+'8.15 sz. mell(fogorvos)'!F35+'8.16 sz. mell(közművelődés)'!F35+'8.24 sz. mell(Vészhelyzet)'!F35+'8.17 sz. mell(szoc.tám)'!F35+'8.18 sz. mell(szünid.étk.)'!F35+'8.... sz. mell'!F35+'8.19 sz. mell(önk.jogalk)'!F35+'8.20 sz. mell(tám.fin)'!F35+'8.21 sz. mell(államadó)'!F35+'8.22 sz. mell(önk.nem sorol)'!F35+'8.23 sz. mell(szabadidő)'!F35+'8.25 sz. mell(Közterület fennt)'!F35</f>
        <v>29300000</v>
      </c>
      <c r="G32" s="657">
        <f>'8.2 sz. mell(könyvtár)'!G35+'8.3 sz. mell(könyvtári áll.)'!G35+'8.4 sz. mell(védőnő)'!G35+'8.5 sz. mell (háziorv.)'!G35+'8.6 sz. mell (isk.étk)'!G35+'8.7 sz. mell(iskola)'!G35+'8.8 sz. mell(szolidarit)'!G35+'8.9 sz. mell(köztemető)'!G35+'8.10 sz. mell(önk.v.)'!G35+'8.11 sz. mell(közp.költs.)'!G35+'8.12 sz. mell(utak)'!G35+'8.13 sz. mell(közvil)'!G35+'8.14 sz. mell(város és község)'!G35+'8.15 sz. mell(fogorvos)'!G35+'8.16 sz. mell(közművelődés)'!G35+'8.24 sz. mell(Vészhelyzet)'!G35+'8.17 sz. mell(szoc.tám)'!G35+'8.18 sz. mell(szünid.étk.)'!G35+'8.... sz. mell'!G35+'8.19 sz. mell(önk.jogalk)'!G35+'8.20 sz. mell(tám.fin)'!G35+'8.21 sz. mell(államadó)'!G35+'8.22 sz. mell(önk.nem sorol)'!G35+'8.23 sz. mell(szabadidő)'!G35+'8.25 sz. mell(Közterület fennt)'!G35</f>
        <v>0</v>
      </c>
    </row>
    <row r="33" spans="1:7" s="196" customFormat="1" ht="12" customHeight="1" thickBot="1" x14ac:dyDescent="0.25">
      <c r="A33" s="12" t="s">
        <v>490</v>
      </c>
      <c r="B33" s="392" t="s">
        <v>212</v>
      </c>
      <c r="C33" s="407">
        <f>'8.2 sz. mell(könyvtár)'!C36+'8.3 sz. mell(könyvtári áll.)'!C36+'8.4 sz. mell(védőnő)'!C36+'8.5 sz. mell (háziorv.)'!C36+'8.6 sz. mell (isk.étk)'!C36+'8.7 sz. mell(iskola)'!C36+'8.8 sz. mell(szolidarit)'!C36+'8.9 sz. mell(köztemető)'!C36+'8.10 sz. mell(önk.v.)'!C36+'8.11 sz. mell(közp.költs.)'!C36+'8.12 sz. mell(utak)'!C36+'8.13 sz. mell(közvil)'!C36+'8.14 sz. mell(város és község)'!C36+'8.15 sz. mell(fogorvos)'!C36+'8.16 sz. mell(közművelődés)'!C36+'8.24 sz. mell(Vészhelyzet)'!C36+'8.17 sz. mell(szoc.tám)'!C36+'8.18 sz. mell(szünid.étk.)'!C36+'8.... sz. mell'!C36+'8.19 sz. mell(önk.jogalk)'!C36+'8.20 sz. mell(tám.fin)'!C36+'8.21 sz. mell(államadó)'!C36+'8.22 sz. mell(önk.nem sorol)'!C36+'8.23 sz. mell(szabadidő)'!C36+'8.25 sz. mell(Közterület fennt)'!C36</f>
        <v>4315000</v>
      </c>
      <c r="D33" s="407">
        <f>'8.2 sz. mell(könyvtár)'!D36+'8.3 sz. mell(könyvtári áll.)'!D36+'8.4 sz. mell(védőnő)'!D36+'8.5 sz. mell (háziorv.)'!D36+'8.6 sz. mell (isk.étk)'!D36+'8.7 sz. mell(iskola)'!D36+'8.8 sz. mell(szolidarit)'!D36+'8.9 sz. mell(köztemető)'!D36+'8.10 sz. mell(önk.v.)'!D36+'8.11 sz. mell(közp.költs.)'!D36+'8.12 sz. mell(utak)'!D36+'8.13 sz. mell(közvil)'!D36+'8.14 sz. mell(város és község)'!D36+'8.15 sz. mell(fogorvos)'!D36+'8.16 sz. mell(közművelődés)'!D36+'8.24 sz. mell(Vészhelyzet)'!D36+'8.17 sz. mell(szoc.tám)'!D36+'8.18 sz. mell(szünid.étk.)'!D36+'8.... sz. mell'!D36+'8.19 sz. mell(önk.jogalk)'!D36+'8.20 sz. mell(tám.fin)'!D36+'8.21 sz. mell(államadó)'!D36+'8.22 sz. mell(önk.nem sorol)'!D36+'8.23 sz. mell(szabadidő)'!D36+'8.25 sz. mell(Közterület fennt)'!D36</f>
        <v>4315000</v>
      </c>
      <c r="E33" s="407">
        <f>'8.2 sz. mell(könyvtár)'!E36+'8.3 sz. mell(könyvtári áll.)'!E36+'8.4 sz. mell(védőnő)'!E36+'8.5 sz. mell (háziorv.)'!E36+'8.6 sz. mell (isk.étk)'!E36+'8.7 sz. mell(iskola)'!E36+'8.8 sz. mell(szolidarit)'!E36+'8.9 sz. mell(köztemető)'!E36+'8.10 sz. mell(önk.v.)'!E36+'8.11 sz. mell(közp.költs.)'!E36+'8.12 sz. mell(utak)'!E36+'8.13 sz. mell(közvil)'!E36+'8.14 sz. mell(város és község)'!E36+'8.15 sz. mell(fogorvos)'!E36+'8.16 sz. mell(közművelődés)'!E36+'8.24 sz. mell(Vészhelyzet)'!E36+'8.17 sz. mell(szoc.tám)'!E36+'8.18 sz. mell(szünid.étk.)'!E36+'8.... sz. mell'!E36+'8.19 sz. mell(önk.jogalk)'!E36+'8.20 sz. mell(tám.fin)'!E36+'8.21 sz. mell(államadó)'!E36+'8.22 sz. mell(önk.nem sorol)'!E36+'8.23 sz. mell(szabadidő)'!E36+'8.25 sz. mell(Közterület fennt)'!E36</f>
        <v>4315000</v>
      </c>
      <c r="F33" s="407">
        <f>'8.2 sz. mell(könyvtár)'!F36+'8.3 sz. mell(könyvtári áll.)'!F36+'8.4 sz. mell(védőnő)'!F36+'8.5 sz. mell (háziorv.)'!F36+'8.6 sz. mell (isk.étk)'!F36+'8.7 sz. mell(iskola)'!F36+'8.8 sz. mell(szolidarit)'!F36+'8.9 sz. mell(köztemető)'!F36+'8.10 sz. mell(önk.v.)'!F36+'8.11 sz. mell(közp.költs.)'!F36+'8.12 sz. mell(utak)'!F36+'8.13 sz. mell(közvil)'!F36+'8.14 sz. mell(város és község)'!F36+'8.15 sz. mell(fogorvos)'!F36+'8.16 sz. mell(közművelődés)'!F36+'8.24 sz. mell(Vészhelyzet)'!F36+'8.17 sz. mell(szoc.tám)'!F36+'8.18 sz. mell(szünid.étk.)'!F36+'8.... sz. mell'!F36+'8.19 sz. mell(önk.jogalk)'!F36+'8.20 sz. mell(tám.fin)'!F36+'8.21 sz. mell(államadó)'!F36+'8.22 sz. mell(önk.nem sorol)'!F36+'8.23 sz. mell(szabadidő)'!F36+'8.25 sz. mell(Közterület fennt)'!F36</f>
        <v>4315000</v>
      </c>
      <c r="G33" s="407">
        <f>'8.2 sz. mell(könyvtár)'!G36+'8.3 sz. mell(könyvtári áll.)'!G36+'8.4 sz. mell(védőnő)'!G36+'8.5 sz. mell (háziorv.)'!G36+'8.6 sz. mell (isk.étk)'!G36+'8.7 sz. mell(iskola)'!G36+'8.8 sz. mell(szolidarit)'!G36+'8.9 sz. mell(köztemető)'!G36+'8.10 sz. mell(önk.v.)'!G36+'8.11 sz. mell(közp.költs.)'!G36+'8.12 sz. mell(utak)'!G36+'8.13 sz. mell(közvil)'!G36+'8.14 sz. mell(város és község)'!G36+'8.15 sz. mell(fogorvos)'!G36+'8.16 sz. mell(közművelődés)'!G36+'8.24 sz. mell(Vészhelyzet)'!G36+'8.17 sz. mell(szoc.tám)'!G36+'8.18 sz. mell(szünid.étk.)'!G36+'8.... sz. mell'!G36+'8.19 sz. mell(önk.jogalk)'!G36+'8.20 sz. mell(tám.fin)'!G36+'8.21 sz. mell(államadó)'!G36+'8.22 sz. mell(önk.nem sorol)'!G36+'8.23 sz. mell(szabadidő)'!G36+'8.25 sz. mell(Közterület fennt)'!G36</f>
        <v>7091424</v>
      </c>
    </row>
    <row r="34" spans="1:7" s="196" customFormat="1" ht="12" customHeight="1" thickBot="1" x14ac:dyDescent="0.25">
      <c r="A34" s="16" t="s">
        <v>17</v>
      </c>
      <c r="B34" s="322" t="s">
        <v>372</v>
      </c>
      <c r="C34" s="406">
        <f>C35+C36+C37+C38+C39+C40+C41+C42+C43+C44+C45</f>
        <v>121398694</v>
      </c>
      <c r="D34" s="406">
        <f>D35+D36+D37+D38+D39+D40+D41+D42+D43+D44+D45</f>
        <v>121398694</v>
      </c>
      <c r="E34" s="406">
        <f>E35+E36+E37+E38+E39+E40+E41+E42+E43+E44+E45</f>
        <v>121398694</v>
      </c>
      <c r="F34" s="406">
        <f>F35+F36+F37+F38+F39+F40+F41+F42+F43+F44+F45</f>
        <v>123136694</v>
      </c>
      <c r="G34" s="406">
        <f>G35+G36+G37+G38+G39+G40+G41+G42+G43+G44+G45</f>
        <v>101463473</v>
      </c>
    </row>
    <row r="35" spans="1:7" s="196" customFormat="1" ht="12" customHeight="1" x14ac:dyDescent="0.2">
      <c r="A35" s="11" t="s">
        <v>81</v>
      </c>
      <c r="B35" s="387" t="s">
        <v>215</v>
      </c>
      <c r="C35" s="405">
        <f>'8.2 sz. mell(könyvtár)'!C38+'8.3 sz. mell(könyvtári áll.)'!C38+'8.4 sz. mell(védőnő)'!C38+'8.5 sz. mell (háziorv.)'!C38+'8.6 sz. mell (isk.étk)'!C38+'8.7 sz. mell(iskola)'!C38+'8.8 sz. mell(szolidarit)'!C38+'8.9 sz. mell(köztemető)'!C38+'8.10 sz. mell(önk.v.)'!C38+'8.11 sz. mell(közp.költs.)'!C38+'8.12 sz. mell(utak)'!C38+'8.13 sz. mell(közvil)'!C38+'8.14 sz. mell(város és község)'!C38+'8.15 sz. mell(fogorvos)'!C38+'8.16 sz. mell(közművelődés)'!C38+'8.24 sz. mell(Vészhelyzet)'!C38+'8.17 sz. mell(szoc.tám)'!C38+'8.18 sz. mell(szünid.étk.)'!C38+'8.... sz. mell'!C38+'8.19 sz. mell(önk.jogalk)'!C38+'8.20 sz. mell(tám.fin)'!C38+'8.21 sz. mell(államadó)'!C38+'8.22 sz. mell(önk.nem sorol)'!C38+'8.23 sz. mell(szabadidő)'!C38+'8.25 sz. mell(Közterület fennt)'!C38</f>
        <v>0</v>
      </c>
      <c r="D35" s="405">
        <f>'8.2 sz. mell(könyvtár)'!D38+'8.3 sz. mell(könyvtári áll.)'!D38+'8.4 sz. mell(védőnő)'!D38+'8.5 sz. mell (háziorv.)'!D38+'8.6 sz. mell (isk.étk)'!D38+'8.7 sz. mell(iskola)'!D38+'8.8 sz. mell(szolidarit)'!D38+'8.9 sz. mell(köztemető)'!D38+'8.10 sz. mell(önk.v.)'!D38+'8.11 sz. mell(közp.költs.)'!D38+'8.12 sz. mell(utak)'!D38+'8.13 sz. mell(közvil)'!D38+'8.14 sz. mell(város és község)'!D38+'8.15 sz. mell(fogorvos)'!D38+'8.16 sz. mell(közművelődés)'!D38+'8.24 sz. mell(Vészhelyzet)'!D38+'8.17 sz. mell(szoc.tám)'!D38+'8.18 sz. mell(szünid.étk.)'!D38+'8.... sz. mell'!D38+'8.19 sz. mell(önk.jogalk)'!D38+'8.20 sz. mell(tám.fin)'!D38+'8.21 sz. mell(államadó)'!D38+'8.22 sz. mell(önk.nem sorol)'!D38+'8.23 sz. mell(szabadidő)'!D38+'8.25 sz. mell(Közterület fennt)'!D38</f>
        <v>0</v>
      </c>
      <c r="E35" s="405">
        <f>'8.2 sz. mell(könyvtár)'!E38+'8.3 sz. mell(könyvtári áll.)'!E38+'8.4 sz. mell(védőnő)'!E38+'8.5 sz. mell (háziorv.)'!E38+'8.6 sz. mell (isk.étk)'!E38+'8.7 sz. mell(iskola)'!E38+'8.8 sz. mell(szolidarit)'!E38+'8.9 sz. mell(köztemető)'!E38+'8.10 sz. mell(önk.v.)'!E38+'8.11 sz. mell(közp.költs.)'!E38+'8.12 sz. mell(utak)'!E38+'8.13 sz. mell(közvil)'!E38+'8.14 sz. mell(város és község)'!E38+'8.15 sz. mell(fogorvos)'!E38+'8.16 sz. mell(közművelődés)'!E38+'8.24 sz. mell(Vészhelyzet)'!E38+'8.17 sz. mell(szoc.tám)'!E38+'8.18 sz. mell(szünid.étk.)'!E38+'8.... sz. mell'!E38+'8.19 sz. mell(önk.jogalk)'!E38+'8.20 sz. mell(tám.fin)'!E38+'8.21 sz. mell(államadó)'!E38+'8.22 sz. mell(önk.nem sorol)'!E38+'8.23 sz. mell(szabadidő)'!E38+'8.25 sz. mell(Közterület fennt)'!E38</f>
        <v>0</v>
      </c>
      <c r="F35" s="405">
        <f>'8.2 sz. mell(könyvtár)'!F38+'8.3 sz. mell(könyvtári áll.)'!F38+'8.4 sz. mell(védőnő)'!F38+'8.5 sz. mell (háziorv.)'!F38+'8.6 sz. mell (isk.étk)'!F38+'8.7 sz. mell(iskola)'!F38+'8.8 sz. mell(szolidarit)'!F38+'8.9 sz. mell(köztemető)'!F38+'8.10 sz. mell(önk.v.)'!F38+'8.11 sz. mell(közp.költs.)'!F38+'8.12 sz. mell(utak)'!F38+'8.13 sz. mell(közvil)'!F38+'8.14 sz. mell(város és község)'!F38+'8.15 sz. mell(fogorvos)'!F38+'8.16 sz. mell(közművelődés)'!F38+'8.24 sz. mell(Vészhelyzet)'!F38+'8.17 sz. mell(szoc.tám)'!F38+'8.18 sz. mell(szünid.étk.)'!F38+'8.... sz. mell'!F38+'8.19 sz. mell(önk.jogalk)'!F38+'8.20 sz. mell(tám.fin)'!F38+'8.21 sz. mell(államadó)'!F38+'8.22 sz. mell(önk.nem sorol)'!F38+'8.23 sz. mell(szabadidő)'!F38+'8.25 sz. mell(Közterület fennt)'!F38</f>
        <v>0</v>
      </c>
      <c r="G35" s="405">
        <f>'8.2 sz. mell(könyvtár)'!G38+'8.3 sz. mell(könyvtári áll.)'!G38+'8.4 sz. mell(védőnő)'!G38+'8.5 sz. mell (háziorv.)'!G38+'8.6 sz. mell (isk.étk)'!G38+'8.7 sz. mell(iskola)'!G38+'8.8 sz. mell(szolidarit)'!G38+'8.9 sz. mell(köztemető)'!G38+'8.10 sz. mell(önk.v.)'!G38+'8.11 sz. mell(közp.költs.)'!G38+'8.12 sz. mell(utak)'!G38+'8.13 sz. mell(közvil)'!G38+'8.14 sz. mell(város és község)'!G38+'8.15 sz. mell(fogorvos)'!G38+'8.16 sz. mell(közművelődés)'!G38+'8.24 sz. mell(Vészhelyzet)'!G38+'8.17 sz. mell(szoc.tám)'!G38+'8.18 sz. mell(szünid.étk.)'!G38+'8.... sz. mell'!G38+'8.19 sz. mell(önk.jogalk)'!G38+'8.20 sz. mell(tám.fin)'!G38+'8.21 sz. mell(államadó)'!G38+'8.22 sz. mell(önk.nem sorol)'!G38+'8.23 sz. mell(szabadidő)'!G38+'8.25 sz. mell(Közterület fennt)'!G38</f>
        <v>0</v>
      </c>
    </row>
    <row r="36" spans="1:7" s="196" customFormat="1" ht="12" customHeight="1" x14ac:dyDescent="0.2">
      <c r="A36" s="10" t="s">
        <v>82</v>
      </c>
      <c r="B36" s="388" t="s">
        <v>216</v>
      </c>
      <c r="C36" s="399">
        <f>'8.2 sz. mell(könyvtár)'!C39+'8.3 sz. mell(könyvtári áll.)'!C39+'8.4 sz. mell(védőnő)'!C39+'8.5 sz. mell (háziorv.)'!C39+'8.6 sz. mell (isk.étk)'!C39+'8.7 sz. mell(iskola)'!C39+'8.8 sz. mell(szolidarit)'!C39+'8.9 sz. mell(köztemető)'!C39+'8.10 sz. mell(önk.v.)'!C39+'8.11 sz. mell(közp.költs.)'!C39+'8.12 sz. mell(utak)'!C39+'8.13 sz. mell(közvil)'!C39+'8.14 sz. mell(város és község)'!C39+'8.15 sz. mell(fogorvos)'!C39+'8.16 sz. mell(közművelődés)'!C39+'8.24 sz. mell(Vészhelyzet)'!C39+'8.17 sz. mell(szoc.tám)'!C39+'8.18 sz. mell(szünid.étk.)'!C39+'8.... sz. mell'!C39+'8.19 sz. mell(önk.jogalk)'!C39+'8.20 sz. mell(tám.fin)'!C39+'8.21 sz. mell(államadó)'!C39+'8.22 sz. mell(önk.nem sorol)'!C39+'8.23 sz. mell(szabadidő)'!C39+'8.25 sz. mell(Közterület fennt)'!C39</f>
        <v>53723066</v>
      </c>
      <c r="D36" s="399">
        <f>'8.2 sz. mell(könyvtár)'!D39+'8.3 sz. mell(könyvtári áll.)'!D39+'8.4 sz. mell(védőnő)'!D39+'8.5 sz. mell (háziorv.)'!D39+'8.6 sz. mell (isk.étk)'!D39+'8.7 sz. mell(iskola)'!D39+'8.8 sz. mell(szolidarit)'!D39+'8.9 sz. mell(köztemető)'!D39+'8.10 sz. mell(önk.v.)'!D39+'8.11 sz. mell(közp.költs.)'!D39+'8.12 sz. mell(utak)'!D39+'8.13 sz. mell(közvil)'!D39+'8.14 sz. mell(város és község)'!D39+'8.15 sz. mell(fogorvos)'!D39+'8.16 sz. mell(közművelődés)'!D39+'8.24 sz. mell(Vészhelyzet)'!D39+'8.17 sz. mell(szoc.tám)'!D39+'8.18 sz. mell(szünid.étk.)'!D39+'8.... sz. mell'!D39+'8.19 sz. mell(önk.jogalk)'!D39+'8.20 sz. mell(tám.fin)'!D39+'8.21 sz. mell(államadó)'!D39+'8.22 sz. mell(önk.nem sorol)'!D39+'8.23 sz. mell(szabadidő)'!D39+'8.25 sz. mell(Közterület fennt)'!D39</f>
        <v>53723066</v>
      </c>
      <c r="E36" s="399">
        <f>'8.2 sz. mell(könyvtár)'!E39+'8.3 sz. mell(könyvtári áll.)'!E39+'8.4 sz. mell(védőnő)'!E39+'8.5 sz. mell (háziorv.)'!E39+'8.6 sz. mell (isk.étk)'!E39+'8.7 sz. mell(iskola)'!E39+'8.8 sz. mell(szolidarit)'!E39+'8.9 sz. mell(köztemető)'!E39+'8.10 sz. mell(önk.v.)'!E39+'8.11 sz. mell(közp.költs.)'!E39+'8.12 sz. mell(utak)'!E39+'8.13 sz. mell(közvil)'!E39+'8.14 sz. mell(város és község)'!E39+'8.15 sz. mell(fogorvos)'!E39+'8.16 sz. mell(közművelődés)'!E39+'8.24 sz. mell(Vészhelyzet)'!E39+'8.17 sz. mell(szoc.tám)'!E39+'8.18 sz. mell(szünid.étk.)'!E39+'8.... sz. mell'!E39+'8.19 sz. mell(önk.jogalk)'!E39+'8.20 sz. mell(tám.fin)'!E39+'8.21 sz. mell(államadó)'!E39+'8.22 sz. mell(önk.nem sorol)'!E39+'8.23 sz. mell(szabadidő)'!E39+'8.25 sz. mell(Közterület fennt)'!E39</f>
        <v>53723066</v>
      </c>
      <c r="F36" s="399">
        <f>'8.2 sz. mell(könyvtár)'!F39+'8.3 sz. mell(könyvtári áll.)'!F39+'8.4 sz. mell(védőnő)'!F39+'8.5 sz. mell (háziorv.)'!F39+'8.6 sz. mell (isk.étk)'!F39+'8.7 sz. mell(iskola)'!F39+'8.8 sz. mell(szolidarit)'!F39+'8.9 sz. mell(köztemető)'!F39+'8.10 sz. mell(önk.v.)'!F39+'8.11 sz. mell(közp.költs.)'!F39+'8.12 sz. mell(utak)'!F39+'8.13 sz. mell(közvil)'!F39+'8.14 sz. mell(város és község)'!F39+'8.15 sz. mell(fogorvos)'!F39+'8.16 sz. mell(közművelődés)'!F39+'8.24 sz. mell(Vészhelyzet)'!F39+'8.17 sz. mell(szoc.tám)'!F39+'8.18 sz. mell(szünid.étk.)'!F39+'8.... sz. mell'!F39+'8.19 sz. mell(önk.jogalk)'!F39+'8.20 sz. mell(tám.fin)'!F39+'8.21 sz. mell(államadó)'!F39+'8.22 sz. mell(önk.nem sorol)'!F39+'8.23 sz. mell(szabadidő)'!F39+'8.25 sz. mell(Közterület fennt)'!F39</f>
        <v>52323995</v>
      </c>
      <c r="G36" s="399">
        <f>'8.2 sz. mell(könyvtár)'!G39+'8.3 sz. mell(könyvtári áll.)'!G39+'8.4 sz. mell(védőnő)'!G39+'8.5 sz. mell (háziorv.)'!G39+'8.6 sz. mell (isk.étk)'!G39+'8.7 sz. mell(iskola)'!G39+'8.8 sz. mell(szolidarit)'!G39+'8.9 sz. mell(köztemető)'!G39+'8.10 sz. mell(önk.v.)'!G39+'8.11 sz. mell(közp.költs.)'!G39+'8.12 sz. mell(utak)'!G39+'8.13 sz. mell(közvil)'!G39+'8.14 sz. mell(város és község)'!G39+'8.15 sz. mell(fogorvos)'!G39+'8.16 sz. mell(közművelődés)'!G39+'8.24 sz. mell(Vészhelyzet)'!G39+'8.17 sz. mell(szoc.tám)'!G39+'8.18 sz. mell(szünid.étk.)'!G39+'8.... sz. mell'!G39+'8.19 sz. mell(önk.jogalk)'!G39+'8.20 sz. mell(tám.fin)'!G39+'8.21 sz. mell(államadó)'!G39+'8.22 sz. mell(önk.nem sorol)'!G39+'8.23 sz. mell(szabadidő)'!G39+'8.25 sz. mell(Közterület fennt)'!G39</f>
        <v>42147979</v>
      </c>
    </row>
    <row r="37" spans="1:7" s="196" customFormat="1" ht="12" customHeight="1" x14ac:dyDescent="0.2">
      <c r="A37" s="10" t="s">
        <v>83</v>
      </c>
      <c r="B37" s="388" t="s">
        <v>217</v>
      </c>
      <c r="C37" s="399">
        <f>'8.2 sz. mell(könyvtár)'!C40+'8.3 sz. mell(könyvtári áll.)'!C40+'8.4 sz. mell(védőnő)'!C40+'8.5 sz. mell (háziorv.)'!C40+'8.6 sz. mell (isk.étk)'!C40+'8.7 sz. mell(iskola)'!C40+'8.8 sz. mell(szolidarit)'!C40+'8.9 sz. mell(köztemető)'!C40+'8.10 sz. mell(önk.v.)'!C40+'8.11 sz. mell(közp.költs.)'!C40+'8.12 sz. mell(utak)'!C40+'8.13 sz. mell(közvil)'!C40+'8.14 sz. mell(város és község)'!C40+'8.15 sz. mell(fogorvos)'!C40+'8.16 sz. mell(közművelődés)'!C40+'8.24 sz. mell(Vészhelyzet)'!C40+'8.17 sz. mell(szoc.tám)'!C40+'8.18 sz. mell(szünid.étk.)'!C40+'8.... sz. mell'!C40+'8.19 sz. mell(önk.jogalk)'!C40+'8.20 sz. mell(tám.fin)'!C40+'8.21 sz. mell(államadó)'!C40+'8.22 sz. mell(önk.nem sorol)'!C40+'8.23 sz. mell(szabadidő)'!C40+'8.25 sz. mell(Közterület fennt)'!C40</f>
        <v>500000</v>
      </c>
      <c r="D37" s="399">
        <f>'8.2 sz. mell(könyvtár)'!D40+'8.3 sz. mell(könyvtári áll.)'!D40+'8.4 sz. mell(védőnő)'!D40+'8.5 sz. mell (háziorv.)'!D40+'8.6 sz. mell (isk.étk)'!D40+'8.7 sz. mell(iskola)'!D40+'8.8 sz. mell(szolidarit)'!D40+'8.9 sz. mell(köztemető)'!D40+'8.10 sz. mell(önk.v.)'!D40+'8.11 sz. mell(közp.költs.)'!D40+'8.12 sz. mell(utak)'!D40+'8.13 sz. mell(közvil)'!D40+'8.14 sz. mell(város és község)'!D40+'8.15 sz. mell(fogorvos)'!D40+'8.16 sz. mell(közművelődés)'!D40+'8.24 sz. mell(Vészhelyzet)'!D40+'8.17 sz. mell(szoc.tám)'!D40+'8.18 sz. mell(szünid.étk.)'!D40+'8.... sz. mell'!D40+'8.19 sz. mell(önk.jogalk)'!D40+'8.20 sz. mell(tám.fin)'!D40+'8.21 sz. mell(államadó)'!D40+'8.22 sz. mell(önk.nem sorol)'!D40+'8.23 sz. mell(szabadidő)'!D40+'8.25 sz. mell(Közterület fennt)'!D40</f>
        <v>500000</v>
      </c>
      <c r="E37" s="399">
        <f>'8.2 sz. mell(könyvtár)'!E40+'8.3 sz. mell(könyvtári áll.)'!E40+'8.4 sz. mell(védőnő)'!E40+'8.5 sz. mell (háziorv.)'!E40+'8.6 sz. mell (isk.étk)'!E40+'8.7 sz. mell(iskola)'!E40+'8.8 sz. mell(szolidarit)'!E40+'8.9 sz. mell(köztemető)'!E40+'8.10 sz. mell(önk.v.)'!E40+'8.11 sz. mell(közp.költs.)'!E40+'8.12 sz. mell(utak)'!E40+'8.13 sz. mell(közvil)'!E40+'8.14 sz. mell(város és község)'!E40+'8.15 sz. mell(fogorvos)'!E40+'8.16 sz. mell(közművelődés)'!E40+'8.24 sz. mell(Vészhelyzet)'!E40+'8.17 sz. mell(szoc.tám)'!E40+'8.18 sz. mell(szünid.étk.)'!E40+'8.... sz. mell'!E40+'8.19 sz. mell(önk.jogalk)'!E40+'8.20 sz. mell(tám.fin)'!E40+'8.21 sz. mell(államadó)'!E40+'8.22 sz. mell(önk.nem sorol)'!E40+'8.23 sz. mell(szabadidő)'!E40+'8.25 sz. mell(Közterület fennt)'!E40</f>
        <v>500000</v>
      </c>
      <c r="F37" s="399">
        <f>'8.2 sz. mell(könyvtár)'!F40+'8.3 sz. mell(könyvtári áll.)'!F40+'8.4 sz. mell(védőnő)'!F40+'8.5 sz. mell (háziorv.)'!F40+'8.6 sz. mell (isk.étk)'!F40+'8.7 sz. mell(iskola)'!F40+'8.8 sz. mell(szolidarit)'!F40+'8.9 sz. mell(köztemető)'!F40+'8.10 sz. mell(önk.v.)'!F40+'8.11 sz. mell(közp.költs.)'!F40+'8.12 sz. mell(utak)'!F40+'8.13 sz. mell(közvil)'!F40+'8.14 sz. mell(város és község)'!F40+'8.15 sz. mell(fogorvos)'!F40+'8.16 sz. mell(közművelődés)'!F40+'8.24 sz. mell(Vészhelyzet)'!F40+'8.17 sz. mell(szoc.tám)'!F40+'8.18 sz. mell(szünid.étk.)'!F40+'8.... sz. mell'!F40+'8.19 sz. mell(önk.jogalk)'!F40+'8.20 sz. mell(tám.fin)'!F40+'8.21 sz. mell(államadó)'!F40+'8.22 sz. mell(önk.nem sorol)'!F40+'8.23 sz. mell(szabadidő)'!F40+'8.25 sz. mell(Közterület fennt)'!F40</f>
        <v>1141071</v>
      </c>
      <c r="G37" s="399">
        <f>'8.2 sz. mell(könyvtár)'!G40+'8.3 sz. mell(könyvtári áll.)'!G40+'8.4 sz. mell(védőnő)'!G40+'8.5 sz. mell (háziorv.)'!G40+'8.6 sz. mell (isk.étk)'!G40+'8.7 sz. mell(iskola)'!G40+'8.8 sz. mell(szolidarit)'!G40+'8.9 sz. mell(köztemető)'!G40+'8.10 sz. mell(önk.v.)'!G40+'8.11 sz. mell(közp.költs.)'!G40+'8.12 sz. mell(utak)'!G40+'8.13 sz. mell(közvil)'!G40+'8.14 sz. mell(város és község)'!G40+'8.15 sz. mell(fogorvos)'!G40+'8.16 sz. mell(közművelődés)'!G40+'8.24 sz. mell(Vészhelyzet)'!G40+'8.17 sz. mell(szoc.tám)'!G40+'8.18 sz. mell(szünid.étk.)'!G40+'8.... sz. mell'!G40+'8.19 sz. mell(önk.jogalk)'!G40+'8.20 sz. mell(tám.fin)'!G40+'8.21 sz. mell(államadó)'!G40+'8.22 sz. mell(önk.nem sorol)'!G40+'8.23 sz. mell(szabadidő)'!G40+'8.25 sz. mell(Közterület fennt)'!G40</f>
        <v>1842588</v>
      </c>
    </row>
    <row r="38" spans="1:7" s="196" customFormat="1" ht="12" customHeight="1" x14ac:dyDescent="0.2">
      <c r="A38" s="10" t="s">
        <v>132</v>
      </c>
      <c r="B38" s="388" t="s">
        <v>218</v>
      </c>
      <c r="C38" s="399">
        <f>'8.2 sz. mell(könyvtár)'!C41+'8.3 sz. mell(könyvtári áll.)'!C41+'8.4 sz. mell(védőnő)'!C41+'8.5 sz. mell (háziorv.)'!C41+'8.6 sz. mell (isk.étk)'!C41+'8.7 sz. mell(iskola)'!C41+'8.8 sz. mell(szolidarit)'!C41+'8.9 sz. mell(köztemető)'!C41+'8.10 sz. mell(önk.v.)'!C41+'8.11 sz. mell(közp.költs.)'!C41+'8.12 sz. mell(utak)'!C41+'8.13 sz. mell(közvil)'!C41+'8.14 sz. mell(város és község)'!C41+'8.15 sz. mell(fogorvos)'!C41+'8.16 sz. mell(közművelődés)'!C41+'8.24 sz. mell(Vészhelyzet)'!C41+'8.17 sz. mell(szoc.tám)'!C41+'8.18 sz. mell(szünid.étk.)'!C41+'8.... sz. mell'!C41+'8.19 sz. mell(önk.jogalk)'!C41+'8.20 sz. mell(tám.fin)'!C41+'8.21 sz. mell(államadó)'!C41+'8.22 sz. mell(önk.nem sorol)'!C41+'8.23 sz. mell(szabadidő)'!C41+'8.25 sz. mell(Közterület fennt)'!C41</f>
        <v>20150000</v>
      </c>
      <c r="D38" s="399">
        <f>'8.2 sz. mell(könyvtár)'!D41+'8.3 sz. mell(könyvtári áll.)'!D41+'8.4 sz. mell(védőnő)'!D41+'8.5 sz. mell (háziorv.)'!D41+'8.6 sz. mell (isk.étk)'!D41+'8.7 sz. mell(iskola)'!D41+'8.8 sz. mell(szolidarit)'!D41+'8.9 sz. mell(köztemető)'!D41+'8.10 sz. mell(önk.v.)'!D41+'8.11 sz. mell(közp.költs.)'!D41+'8.12 sz. mell(utak)'!D41+'8.13 sz. mell(közvil)'!D41+'8.14 sz. mell(város és község)'!D41+'8.15 sz. mell(fogorvos)'!D41+'8.16 sz. mell(közművelődés)'!D41+'8.24 sz. mell(Vészhelyzet)'!D41+'8.17 sz. mell(szoc.tám)'!D41+'8.18 sz. mell(szünid.étk.)'!D41+'8.... sz. mell'!D41+'8.19 sz. mell(önk.jogalk)'!D41+'8.20 sz. mell(tám.fin)'!D41+'8.21 sz. mell(államadó)'!D41+'8.22 sz. mell(önk.nem sorol)'!D41+'8.23 sz. mell(szabadidő)'!D41+'8.25 sz. mell(Közterület fennt)'!D41</f>
        <v>20150000</v>
      </c>
      <c r="E38" s="399">
        <f>'8.2 sz. mell(könyvtár)'!E41+'8.3 sz. mell(könyvtári áll.)'!E41+'8.4 sz. mell(védőnő)'!E41+'8.5 sz. mell (háziorv.)'!E41+'8.6 sz. mell (isk.étk)'!E41+'8.7 sz. mell(iskola)'!E41+'8.8 sz. mell(szolidarit)'!E41+'8.9 sz. mell(köztemető)'!E41+'8.10 sz. mell(önk.v.)'!E41+'8.11 sz. mell(közp.költs.)'!E41+'8.12 sz. mell(utak)'!E41+'8.13 sz. mell(közvil)'!E41+'8.14 sz. mell(város és község)'!E41+'8.15 sz. mell(fogorvos)'!E41+'8.16 sz. mell(közművelődés)'!E41+'8.24 sz. mell(Vészhelyzet)'!E41+'8.17 sz. mell(szoc.tám)'!E41+'8.18 sz. mell(szünid.étk.)'!E41+'8.... sz. mell'!E41+'8.19 sz. mell(önk.jogalk)'!E41+'8.20 sz. mell(tám.fin)'!E41+'8.21 sz. mell(államadó)'!E41+'8.22 sz. mell(önk.nem sorol)'!E41+'8.23 sz. mell(szabadidő)'!E41+'8.25 sz. mell(Közterület fennt)'!E41</f>
        <v>20150000</v>
      </c>
      <c r="F38" s="399">
        <f>'8.2 sz. mell(könyvtár)'!F41+'8.3 sz. mell(könyvtári áll.)'!F41+'8.4 sz. mell(védőnő)'!F41+'8.5 sz. mell (háziorv.)'!F41+'8.6 sz. mell (isk.étk)'!F41+'8.7 sz. mell(iskola)'!F41+'8.8 sz. mell(szolidarit)'!F41+'8.9 sz. mell(köztemető)'!F41+'8.10 sz. mell(önk.v.)'!F41+'8.11 sz. mell(közp.költs.)'!F41+'8.12 sz. mell(utak)'!F41+'8.13 sz. mell(közvil)'!F41+'8.14 sz. mell(város és község)'!F41+'8.15 sz. mell(fogorvos)'!F41+'8.16 sz. mell(közművelődés)'!F41+'8.24 sz. mell(Vészhelyzet)'!F41+'8.17 sz. mell(szoc.tám)'!F41+'8.18 sz. mell(szünid.étk.)'!F41+'8.... sz. mell'!F41+'8.19 sz. mell(önk.jogalk)'!F41+'8.20 sz. mell(tám.fin)'!F41+'8.21 sz. mell(államadó)'!F41+'8.22 sz. mell(önk.nem sorol)'!F41+'8.23 sz. mell(szabadidő)'!F41+'8.25 sz. mell(Közterület fennt)'!F41</f>
        <v>20908000</v>
      </c>
      <c r="G38" s="399">
        <f>'8.2 sz. mell(könyvtár)'!G41+'8.3 sz. mell(könyvtári áll.)'!G41+'8.4 sz. mell(védőnő)'!G41+'8.5 sz. mell (háziorv.)'!G41+'8.6 sz. mell (isk.étk)'!G41+'8.7 sz. mell(iskola)'!G41+'8.8 sz. mell(szolidarit)'!G41+'8.9 sz. mell(köztemető)'!G41+'8.10 sz. mell(önk.v.)'!G41+'8.11 sz. mell(közp.költs.)'!G41+'8.12 sz. mell(utak)'!G41+'8.13 sz. mell(közvil)'!G41+'8.14 sz. mell(város és község)'!G41+'8.15 sz. mell(fogorvos)'!G41+'8.16 sz. mell(közművelődés)'!G41+'8.24 sz. mell(Vészhelyzet)'!G41+'8.17 sz. mell(szoc.tám)'!G41+'8.18 sz. mell(szünid.étk.)'!G41+'8.... sz. mell'!G41+'8.19 sz. mell(önk.jogalk)'!G41+'8.20 sz. mell(tám.fin)'!G41+'8.21 sz. mell(államadó)'!G41+'8.22 sz. mell(önk.nem sorol)'!G41+'8.23 sz. mell(szabadidő)'!G41+'8.25 sz. mell(Közterület fennt)'!G41</f>
        <v>20123600</v>
      </c>
    </row>
    <row r="39" spans="1:7" s="196" customFormat="1" ht="12" customHeight="1" x14ac:dyDescent="0.2">
      <c r="A39" s="10" t="s">
        <v>133</v>
      </c>
      <c r="B39" s="388" t="s">
        <v>219</v>
      </c>
      <c r="C39" s="399">
        <f>'8.2 sz. mell(könyvtár)'!C42+'8.3 sz. mell(könyvtári áll.)'!C42+'8.4 sz. mell(védőnő)'!C42+'8.5 sz. mell (háziorv.)'!C42+'8.6 sz. mell (isk.étk)'!C42+'8.7 sz. mell(iskola)'!C42+'8.8 sz. mell(szolidarit)'!C42+'8.9 sz. mell(köztemető)'!C42+'8.10 sz. mell(önk.v.)'!C42+'8.11 sz. mell(közp.költs.)'!C42+'8.12 sz. mell(utak)'!C42+'8.13 sz. mell(közvil)'!C42+'8.14 sz. mell(város és község)'!C42+'8.15 sz. mell(fogorvos)'!C42+'8.16 sz. mell(közművelődés)'!C42+'8.24 sz. mell(Vészhelyzet)'!C42+'8.17 sz. mell(szoc.tám)'!C42+'8.18 sz. mell(szünid.étk.)'!C42+'8.... sz. mell'!C42+'8.19 sz. mell(önk.jogalk)'!C42+'8.20 sz. mell(tám.fin)'!C42+'8.21 sz. mell(államadó)'!C42+'8.22 sz. mell(önk.nem sorol)'!C42+'8.23 sz. mell(szabadidő)'!C42+'8.25 sz. mell(Közterület fennt)'!C42+'7.3. sz. mell'!C13+'7.4. sz. mell '!C13</f>
        <v>22970000</v>
      </c>
      <c r="D39" s="399">
        <f>'8.2 sz. mell(könyvtár)'!D42+'8.3 sz. mell(könyvtári áll.)'!D42+'8.4 sz. mell(védőnő)'!D42+'8.5 sz. mell (háziorv.)'!D42+'8.6 sz. mell (isk.étk)'!D42+'8.7 sz. mell(iskola)'!D42+'8.8 sz. mell(szolidarit)'!D42+'8.9 sz. mell(köztemető)'!D42+'8.10 sz. mell(önk.v.)'!D42+'8.11 sz. mell(közp.költs.)'!D42+'8.12 sz. mell(utak)'!D42+'8.13 sz. mell(közvil)'!D42+'8.14 sz. mell(város és község)'!D42+'8.15 sz. mell(fogorvos)'!D42+'8.16 sz. mell(közművelődés)'!D42+'8.24 sz. mell(Vészhelyzet)'!D42+'8.17 sz. mell(szoc.tám)'!D42+'8.18 sz. mell(szünid.étk.)'!D42+'8.... sz. mell'!D42+'8.19 sz. mell(önk.jogalk)'!D42+'8.20 sz. mell(tám.fin)'!D42+'8.21 sz. mell(államadó)'!D42+'8.22 sz. mell(önk.nem sorol)'!D42+'8.23 sz. mell(szabadidő)'!D42+'8.25 sz. mell(Közterület fennt)'!D42+'7.3. sz. mell'!D13+'7.4. sz. mell '!D13</f>
        <v>22970000</v>
      </c>
      <c r="E39" s="399">
        <f>'8.2 sz. mell(könyvtár)'!E42+'8.3 sz. mell(könyvtári áll.)'!E42+'8.4 sz. mell(védőnő)'!E42+'8.5 sz. mell (háziorv.)'!E42+'8.6 sz. mell (isk.étk)'!E42+'8.7 sz. mell(iskola)'!E42+'8.8 sz. mell(szolidarit)'!E42+'8.9 sz. mell(köztemető)'!E42+'8.10 sz. mell(önk.v.)'!E42+'8.11 sz. mell(közp.költs.)'!E42+'8.12 sz. mell(utak)'!E42+'8.13 sz. mell(közvil)'!E42+'8.14 sz. mell(város és község)'!E42+'8.15 sz. mell(fogorvos)'!E42+'8.16 sz. mell(közművelődés)'!E42+'8.24 sz. mell(Vészhelyzet)'!E42+'8.17 sz. mell(szoc.tám)'!E42+'8.18 sz. mell(szünid.étk.)'!E42+'8.... sz. mell'!E42+'8.19 sz. mell(önk.jogalk)'!E42+'8.20 sz. mell(tám.fin)'!E42+'8.21 sz. mell(államadó)'!E42+'8.22 sz. mell(önk.nem sorol)'!E42+'8.23 sz. mell(szabadidő)'!E42+'8.25 sz. mell(Közterület fennt)'!E42+'7.3. sz. mell'!E13+'7.4. sz. mell '!E13</f>
        <v>22970000</v>
      </c>
      <c r="F39" s="399">
        <f>'8.2 sz. mell(könyvtár)'!F42+'8.3 sz. mell(könyvtári áll.)'!F42+'8.4 sz. mell(védőnő)'!F42+'8.5 sz. mell (háziorv.)'!F42+'8.6 sz. mell (isk.étk)'!F42+'8.7 sz. mell(iskola)'!F42+'8.8 sz. mell(szolidarit)'!F42+'8.9 sz. mell(köztemető)'!F42+'8.10 sz. mell(önk.v.)'!F42+'8.11 sz. mell(közp.költs.)'!F42+'8.12 sz. mell(utak)'!F42+'8.13 sz. mell(közvil)'!F42+'8.14 sz. mell(város és község)'!F42+'8.15 sz. mell(fogorvos)'!F42+'8.16 sz. mell(közművelődés)'!F42+'8.24 sz. mell(Vészhelyzet)'!F42+'8.17 sz. mell(szoc.tám)'!F42+'8.18 sz. mell(szünid.étk.)'!F42+'8.... sz. mell'!F42+'8.19 sz. mell(önk.jogalk)'!F42+'8.20 sz. mell(tám.fin)'!F42+'8.21 sz. mell(államadó)'!F42+'8.22 sz. mell(önk.nem sorol)'!F42+'8.23 sz. mell(szabadidő)'!F42+'8.25 sz. mell(Közterület fennt)'!F42+'7.3. sz. mell'!F13+'7.4. sz. mell '!F13</f>
        <v>22970000</v>
      </c>
      <c r="G39" s="399">
        <f>'8.2 sz. mell(könyvtár)'!G42+'8.3 sz. mell(könyvtári áll.)'!G42+'8.4 sz. mell(védőnő)'!G42+'8.5 sz. mell (háziorv.)'!G42+'8.6 sz. mell (isk.étk)'!G42+'8.7 sz. mell(iskola)'!G42+'8.8 sz. mell(szolidarit)'!G42+'8.9 sz. mell(köztemető)'!G42+'8.10 sz. mell(önk.v.)'!G42+'8.11 sz. mell(közp.költs.)'!G42+'8.12 sz. mell(utak)'!G42+'8.13 sz. mell(közvil)'!G42+'8.14 sz. mell(város és község)'!G42+'8.15 sz. mell(fogorvos)'!G42+'8.16 sz. mell(közművelődés)'!G42+'8.24 sz. mell(Vészhelyzet)'!G42+'8.17 sz. mell(szoc.tám)'!G42+'8.18 sz. mell(szünid.étk.)'!G42+'8.... sz. mell'!G42+'8.19 sz. mell(önk.jogalk)'!G42+'8.20 sz. mell(tám.fin)'!G42+'8.21 sz. mell(államadó)'!G42+'8.22 sz. mell(önk.nem sorol)'!G42+'8.23 sz. mell(szabadidő)'!G42+'8.25 sz. mell(Közterület fennt)'!G42+'7.3. sz. mell'!G13+'7.4. sz. mell '!G13</f>
        <v>16947458</v>
      </c>
    </row>
    <row r="40" spans="1:7" s="196" customFormat="1" ht="12" customHeight="1" x14ac:dyDescent="0.2">
      <c r="A40" s="10" t="s">
        <v>134</v>
      </c>
      <c r="B40" s="388" t="s">
        <v>220</v>
      </c>
      <c r="C40" s="399">
        <f>'8.2 sz. mell(könyvtár)'!C43+'8.3 sz. mell(könyvtári áll.)'!C43+'8.4 sz. mell(védőnő)'!C43+'8.5 sz. mell (háziorv.)'!C43+'8.6 sz. mell (isk.étk)'!C43+'8.7 sz. mell(iskola)'!C43+'8.8 sz. mell(szolidarit)'!C43+'8.9 sz. mell(köztemető)'!C43+'8.10 sz. mell(önk.v.)'!C43+'8.11 sz. mell(közp.költs.)'!C43+'8.12 sz. mell(utak)'!C43+'8.13 sz. mell(közvil)'!C43+'8.14 sz. mell(város és község)'!C43+'8.15 sz. mell(fogorvos)'!C43+'8.16 sz. mell(közművelődés)'!C43+'8.24 sz. mell(Vészhelyzet)'!C43+'8.17 sz. mell(szoc.tám)'!C43+'8.18 sz. mell(szünid.étk.)'!C43+'8.... sz. mell'!C43+'8.19 sz. mell(önk.jogalk)'!C43+'8.20 sz. mell(tám.fin)'!C43+'8.21 sz. mell(államadó)'!C43+'8.22 sz. mell(önk.nem sorol)'!C43+'8.23 sz. mell(szabadidő)'!C43+'8.25 sz. mell(Közterület fennt)'!C43+'7.3. sz. mell'!C14+'7.4. sz. mell '!C14</f>
        <v>24055128</v>
      </c>
      <c r="D40" s="399">
        <f>'8.2 sz. mell(könyvtár)'!D43+'8.3 sz. mell(könyvtári áll.)'!D43+'8.4 sz. mell(védőnő)'!D43+'8.5 sz. mell (háziorv.)'!D43+'8.6 sz. mell (isk.étk)'!D43+'8.7 sz. mell(iskola)'!D43+'8.8 sz. mell(szolidarit)'!D43+'8.9 sz. mell(köztemető)'!D43+'8.10 sz. mell(önk.v.)'!D43+'8.11 sz. mell(közp.költs.)'!D43+'8.12 sz. mell(utak)'!D43+'8.13 sz. mell(közvil)'!D43+'8.14 sz. mell(város és község)'!D43+'8.15 sz. mell(fogorvos)'!D43+'8.16 sz. mell(közművelődés)'!D43+'8.24 sz. mell(Vészhelyzet)'!D43+'8.17 sz. mell(szoc.tám)'!D43+'8.18 sz. mell(szünid.étk.)'!D43+'8.... sz. mell'!D43+'8.19 sz. mell(önk.jogalk)'!D43+'8.20 sz. mell(tám.fin)'!D43+'8.21 sz. mell(államadó)'!D43+'8.22 sz. mell(önk.nem sorol)'!D43+'8.23 sz. mell(szabadidő)'!D43+'8.25 sz. mell(Közterület fennt)'!D43+'7.3. sz. mell'!D14+'7.4. sz. mell '!D14</f>
        <v>24055128</v>
      </c>
      <c r="E40" s="399">
        <f>'8.2 sz. mell(könyvtár)'!E43+'8.3 sz. mell(könyvtári áll.)'!E43+'8.4 sz. mell(védőnő)'!E43+'8.5 sz. mell (háziorv.)'!E43+'8.6 sz. mell (isk.étk)'!E43+'8.7 sz. mell(iskola)'!E43+'8.8 sz. mell(szolidarit)'!E43+'8.9 sz. mell(köztemető)'!E43+'8.10 sz. mell(önk.v.)'!E43+'8.11 sz. mell(közp.költs.)'!E43+'8.12 sz. mell(utak)'!E43+'8.13 sz. mell(közvil)'!E43+'8.14 sz. mell(város és község)'!E43+'8.15 sz. mell(fogorvos)'!E43+'8.16 sz. mell(közművelődés)'!E43+'8.24 sz. mell(Vészhelyzet)'!E43+'8.17 sz. mell(szoc.tám)'!E43+'8.18 sz. mell(szünid.étk.)'!E43+'8.... sz. mell'!E43+'8.19 sz. mell(önk.jogalk)'!E43+'8.20 sz. mell(tám.fin)'!E43+'8.21 sz. mell(államadó)'!E43+'8.22 sz. mell(önk.nem sorol)'!E43+'8.23 sz. mell(szabadidő)'!E43+'8.25 sz. mell(Közterület fennt)'!E43+'7.3. sz. mell'!E14+'7.4. sz. mell '!E14</f>
        <v>24055128</v>
      </c>
      <c r="F40" s="399">
        <f>'8.2 sz. mell(könyvtár)'!F43+'8.3 sz. mell(könyvtári áll.)'!F43+'8.4 sz. mell(védőnő)'!F43+'8.5 sz. mell (háziorv.)'!F43+'8.6 sz. mell (isk.étk)'!F43+'8.7 sz. mell(iskola)'!F43+'8.8 sz. mell(szolidarit)'!F43+'8.9 sz. mell(köztemető)'!F43+'8.10 sz. mell(önk.v.)'!F43+'8.11 sz. mell(közp.költs.)'!F43+'8.12 sz. mell(utak)'!F43+'8.13 sz. mell(közvil)'!F43+'8.14 sz. mell(város és község)'!F43+'8.15 sz. mell(fogorvos)'!F43+'8.16 sz. mell(közművelődés)'!F43+'8.24 sz. mell(Vészhelyzet)'!F43+'8.17 sz. mell(szoc.tám)'!F43+'8.18 sz. mell(szünid.étk.)'!F43+'8.... sz. mell'!F43+'8.19 sz. mell(önk.jogalk)'!F43+'8.20 sz. mell(tám.fin)'!F43+'8.21 sz. mell(államadó)'!F43+'8.22 sz. mell(önk.nem sorol)'!F43+'8.23 sz. mell(szabadidő)'!F43+'8.25 sz. mell(Közterület fennt)'!F43+'7.3. sz. mell'!F14+'7.4. sz. mell '!F14</f>
        <v>24055128</v>
      </c>
      <c r="G40" s="399">
        <f>'8.2 sz. mell(könyvtár)'!G43+'8.3 sz. mell(könyvtári áll.)'!G43+'8.4 sz. mell(védőnő)'!G43+'8.5 sz. mell (háziorv.)'!G43+'8.6 sz. mell (isk.étk)'!G43+'8.7 sz. mell(iskola)'!G43+'8.8 sz. mell(szolidarit)'!G43+'8.9 sz. mell(köztemető)'!G43+'8.10 sz. mell(önk.v.)'!G43+'8.11 sz. mell(közp.költs.)'!G43+'8.12 sz. mell(utak)'!G43+'8.13 sz. mell(közvil)'!G43+'8.14 sz. mell(város és község)'!G43+'8.15 sz. mell(fogorvos)'!G43+'8.16 sz. mell(közművelődés)'!G43+'8.24 sz. mell(Vészhelyzet)'!G43+'8.17 sz. mell(szoc.tám)'!G43+'8.18 sz. mell(szünid.étk.)'!G43+'8.... sz. mell'!G43+'8.19 sz. mell(önk.jogalk)'!G43+'8.20 sz. mell(tám.fin)'!G43+'8.21 sz. mell(államadó)'!G43+'8.22 sz. mell(önk.nem sorol)'!G43+'8.23 sz. mell(szabadidő)'!G43+'8.25 sz. mell(Közterület fennt)'!G43+'7.3. sz. mell'!G14+'7.4. sz. mell '!G14</f>
        <v>18664175</v>
      </c>
    </row>
    <row r="41" spans="1:7" s="196" customFormat="1" ht="12" customHeight="1" x14ac:dyDescent="0.2">
      <c r="A41" s="10" t="s">
        <v>135</v>
      </c>
      <c r="B41" s="388" t="s">
        <v>221</v>
      </c>
      <c r="C41" s="399">
        <f>'8.2 sz. mell(könyvtár)'!C44+'8.3 sz. mell(könyvtári áll.)'!C44+'8.4 sz. mell(védőnő)'!C44+'8.5 sz. mell (háziorv.)'!C44+'8.6 sz. mell (isk.étk)'!C44+'8.7 sz. mell(iskola)'!C44+'8.8 sz. mell(szolidarit)'!C44+'8.9 sz. mell(köztemető)'!C44+'8.10 sz. mell(önk.v.)'!C44+'8.11 sz. mell(közp.költs.)'!C44+'8.12 sz. mell(utak)'!C44+'8.13 sz. mell(közvil)'!C44+'8.14 sz. mell(város és község)'!C44+'8.15 sz. mell(fogorvos)'!C44+'8.16 sz. mell(közművelődés)'!C44+'8.24 sz. mell(Vészhelyzet)'!C44+'8.17 sz. mell(szoc.tám)'!C44+'8.18 sz. mell(szünid.étk.)'!C44+'8.... sz. mell'!C44+'8.19 sz. mell(önk.jogalk)'!C44+'8.20 sz. mell(tám.fin)'!C44+'8.21 sz. mell(államadó)'!C44+'8.22 sz. mell(önk.nem sorol)'!C44+'8.23 sz. mell(szabadidő)'!C44+'8.25 sz. mell(Közterület fennt)'!C44+'7.3. sz. mell'!C15+'7.4. sz. mell '!C15</f>
        <v>0</v>
      </c>
      <c r="D41" s="399">
        <f>'8.2 sz. mell(könyvtár)'!D44+'8.3 sz. mell(könyvtári áll.)'!D44+'8.4 sz. mell(védőnő)'!D44+'8.5 sz. mell (háziorv.)'!D44+'8.6 sz. mell (isk.étk)'!D44+'8.7 sz. mell(iskola)'!D44+'8.8 sz. mell(szolidarit)'!D44+'8.9 sz. mell(köztemető)'!D44+'8.10 sz. mell(önk.v.)'!D44+'8.11 sz. mell(közp.költs.)'!D44+'8.12 sz. mell(utak)'!D44+'8.13 sz. mell(közvil)'!D44+'8.14 sz. mell(város és község)'!D44+'8.15 sz. mell(fogorvos)'!D44+'8.16 sz. mell(közművelődés)'!D44+'8.24 sz. mell(Vészhelyzet)'!D44+'8.17 sz. mell(szoc.tám)'!D44+'8.18 sz. mell(szünid.étk.)'!D44+'8.... sz. mell'!D44+'8.19 sz. mell(önk.jogalk)'!D44+'8.20 sz. mell(tám.fin)'!D44+'8.21 sz. mell(államadó)'!D44+'8.22 sz. mell(önk.nem sorol)'!D44+'8.23 sz. mell(szabadidő)'!D44+'8.25 sz. mell(Közterület fennt)'!D44+'7.3. sz. mell'!D15+'7.4. sz. mell '!D15</f>
        <v>0</v>
      </c>
      <c r="E41" s="399">
        <f>'8.2 sz. mell(könyvtár)'!E44+'8.3 sz. mell(könyvtári áll.)'!E44+'8.4 sz. mell(védőnő)'!E44+'8.5 sz. mell (háziorv.)'!E44+'8.6 sz. mell (isk.étk)'!E44+'8.7 sz. mell(iskola)'!E44+'8.8 sz. mell(szolidarit)'!E44+'8.9 sz. mell(köztemető)'!E44+'8.10 sz. mell(önk.v.)'!E44+'8.11 sz. mell(közp.költs.)'!E44+'8.12 sz. mell(utak)'!E44+'8.13 sz. mell(közvil)'!E44+'8.14 sz. mell(város és község)'!E44+'8.15 sz. mell(fogorvos)'!E44+'8.16 sz. mell(közművelődés)'!E44+'8.24 sz. mell(Vészhelyzet)'!E44+'8.17 sz. mell(szoc.tám)'!E44+'8.18 sz. mell(szünid.étk.)'!E44+'8.... sz. mell'!E44+'8.19 sz. mell(önk.jogalk)'!E44+'8.20 sz. mell(tám.fin)'!E44+'8.21 sz. mell(államadó)'!E44+'8.22 sz. mell(önk.nem sorol)'!E44+'8.23 sz. mell(szabadidő)'!E44+'8.25 sz. mell(Közterület fennt)'!E44+'7.3. sz. mell'!E15+'7.4. sz. mell '!E15</f>
        <v>0</v>
      </c>
      <c r="F41" s="399">
        <f>'8.2 sz. mell(könyvtár)'!F44+'8.3 sz. mell(könyvtári áll.)'!F44+'8.4 sz. mell(védőnő)'!F44+'8.5 sz. mell (háziorv.)'!F44+'8.6 sz. mell (isk.étk)'!F44+'8.7 sz. mell(iskola)'!F44+'8.8 sz. mell(szolidarit)'!F44+'8.9 sz. mell(köztemető)'!F44+'8.10 sz. mell(önk.v.)'!F44+'8.11 sz. mell(közp.költs.)'!F44+'8.12 sz. mell(utak)'!F44+'8.13 sz. mell(közvil)'!F44+'8.14 sz. mell(város és község)'!F44+'8.15 sz. mell(fogorvos)'!F44+'8.16 sz. mell(közművelődés)'!F44+'8.24 sz. mell(Vészhelyzet)'!F44+'8.17 sz. mell(szoc.tám)'!F44+'8.18 sz. mell(szünid.étk.)'!F44+'8.... sz. mell'!F44+'8.19 sz. mell(önk.jogalk)'!F44+'8.20 sz. mell(tám.fin)'!F44+'8.21 sz. mell(államadó)'!F44+'8.22 sz. mell(önk.nem sorol)'!F44+'8.23 sz. mell(szabadidő)'!F44+'8.25 sz. mell(Közterület fennt)'!F44+'7.3. sz. mell'!F15+'7.4. sz. mell '!F15</f>
        <v>0</v>
      </c>
      <c r="G41" s="399">
        <f>'8.2 sz. mell(könyvtár)'!G44+'8.3 sz. mell(könyvtári áll.)'!G44+'8.4 sz. mell(védőnő)'!G44+'8.5 sz. mell (háziorv.)'!G44+'8.6 sz. mell (isk.étk)'!G44+'8.7 sz. mell(iskola)'!G44+'8.8 sz. mell(szolidarit)'!G44+'8.9 sz. mell(köztemető)'!G44+'8.10 sz. mell(önk.v.)'!G44+'8.11 sz. mell(közp.költs.)'!G44+'8.12 sz. mell(utak)'!G44+'8.13 sz. mell(közvil)'!G44+'8.14 sz. mell(város és község)'!G44+'8.15 sz. mell(fogorvos)'!G44+'8.16 sz. mell(közművelődés)'!G44+'8.24 sz. mell(Vészhelyzet)'!G44+'8.17 sz. mell(szoc.tám)'!G44+'8.18 sz. mell(szünid.étk.)'!G44+'8.... sz. mell'!G44+'8.19 sz. mell(önk.jogalk)'!G44+'8.20 sz. mell(tám.fin)'!G44+'8.21 sz. mell(államadó)'!G44+'8.22 sz. mell(önk.nem sorol)'!G44+'8.23 sz. mell(szabadidő)'!G44+'8.25 sz. mell(Közterület fennt)'!G44+'7.3. sz. mell'!G15+'7.4. sz. mell '!G15</f>
        <v>0</v>
      </c>
    </row>
    <row r="42" spans="1:7" s="196" customFormat="1" ht="12" customHeight="1" x14ac:dyDescent="0.2">
      <c r="A42" s="10" t="s">
        <v>136</v>
      </c>
      <c r="B42" s="388" t="s">
        <v>495</v>
      </c>
      <c r="C42" s="399">
        <f>'8.2 sz. mell(könyvtár)'!C45+'8.3 sz. mell(könyvtári áll.)'!C45+'8.4 sz. mell(védőnő)'!C45+'8.5 sz. mell (háziorv.)'!C45+'8.6 sz. mell (isk.étk)'!C45+'8.7 sz. mell(iskola)'!C45+'8.8 sz. mell(szolidarit)'!C45+'8.9 sz. mell(köztemető)'!C45+'8.10 sz. mell(önk.v.)'!C45+'8.11 sz. mell(közp.költs.)'!C45+'8.12 sz. mell(utak)'!C45+'8.13 sz. mell(közvil)'!C45+'8.14 sz. mell(város és község)'!C45+'8.15 sz. mell(fogorvos)'!C45+'8.16 sz. mell(közművelődés)'!C45+'8.24 sz. mell(Vészhelyzet)'!C45+'8.17 sz. mell(szoc.tám)'!C45+'8.18 sz. mell(szünid.étk.)'!C45+'8.... sz. mell'!C45+'8.19 sz. mell(önk.jogalk)'!C45+'8.20 sz. mell(tám.fin)'!C45+'8.21 sz. mell(államadó)'!C45+'8.22 sz. mell(önk.nem sorol)'!C45+'8.23 sz. mell(szabadidő)'!C45+'8.25 sz. mell(Közterület fennt)'!C45</f>
        <v>500</v>
      </c>
      <c r="D42" s="399">
        <f>'8.2 sz. mell(könyvtár)'!D45+'8.3 sz. mell(könyvtári áll.)'!D45+'8.4 sz. mell(védőnő)'!D45+'8.5 sz. mell (háziorv.)'!D45+'8.6 sz. mell (isk.étk)'!D45+'8.7 sz. mell(iskola)'!D45+'8.8 sz. mell(szolidarit)'!D45+'8.9 sz. mell(köztemető)'!D45+'8.10 sz. mell(önk.v.)'!D45+'8.11 sz. mell(közp.költs.)'!D45+'8.12 sz. mell(utak)'!D45+'8.13 sz. mell(közvil)'!D45+'8.14 sz. mell(város és község)'!D45+'8.15 sz. mell(fogorvos)'!D45+'8.16 sz. mell(közművelődés)'!D45+'8.24 sz. mell(Vészhelyzet)'!D45+'8.17 sz. mell(szoc.tám)'!D45+'8.18 sz. mell(szünid.étk.)'!D45+'8.... sz. mell'!D45+'8.19 sz. mell(önk.jogalk)'!D45+'8.20 sz. mell(tám.fin)'!D45+'8.21 sz. mell(államadó)'!D45+'8.22 sz. mell(önk.nem sorol)'!D45+'8.23 sz. mell(szabadidő)'!D45+'8.25 sz. mell(Közterület fennt)'!D45</f>
        <v>500</v>
      </c>
      <c r="E42" s="399">
        <f>'8.2 sz. mell(könyvtár)'!E45+'8.3 sz. mell(könyvtári áll.)'!E45+'8.4 sz. mell(védőnő)'!E45+'8.5 sz. mell (háziorv.)'!E45+'8.6 sz. mell (isk.étk)'!E45+'8.7 sz. mell(iskola)'!E45+'8.8 sz. mell(szolidarit)'!E45+'8.9 sz. mell(köztemető)'!E45+'8.10 sz. mell(önk.v.)'!E45+'8.11 sz. mell(közp.költs.)'!E45+'8.12 sz. mell(utak)'!E45+'8.13 sz. mell(közvil)'!E45+'8.14 sz. mell(város és község)'!E45+'8.15 sz. mell(fogorvos)'!E45+'8.16 sz. mell(közművelődés)'!E45+'8.24 sz. mell(Vészhelyzet)'!E45+'8.17 sz. mell(szoc.tám)'!E45+'8.18 sz. mell(szünid.étk.)'!E45+'8.... sz. mell'!E45+'8.19 sz. mell(önk.jogalk)'!E45+'8.20 sz. mell(tám.fin)'!E45+'8.21 sz. mell(államadó)'!E45+'8.22 sz. mell(önk.nem sorol)'!E45+'8.23 sz. mell(szabadidő)'!E45+'8.25 sz. mell(Közterület fennt)'!E45</f>
        <v>500</v>
      </c>
      <c r="F42" s="399">
        <f>'8.2 sz. mell(könyvtár)'!F45+'8.3 sz. mell(könyvtári áll.)'!F45+'8.4 sz. mell(védőnő)'!F45+'8.5 sz. mell (háziorv.)'!F45+'8.6 sz. mell (isk.étk)'!F45+'8.7 sz. mell(iskola)'!F45+'8.8 sz. mell(szolidarit)'!F45+'8.9 sz. mell(köztemető)'!F45+'8.10 sz. mell(önk.v.)'!F45+'8.11 sz. mell(közp.költs.)'!F45+'8.12 sz. mell(utak)'!F45+'8.13 sz. mell(közvil)'!F45+'8.14 sz. mell(város és község)'!F45+'8.15 sz. mell(fogorvos)'!F45+'8.16 sz. mell(közművelődés)'!F45+'8.24 sz. mell(Vészhelyzet)'!F45+'8.17 sz. mell(szoc.tám)'!F45+'8.18 sz. mell(szünid.étk.)'!F45+'8.... sz. mell'!F45+'8.19 sz. mell(önk.jogalk)'!F45+'8.20 sz. mell(tám.fin)'!F45+'8.21 sz. mell(államadó)'!F45+'8.22 sz. mell(önk.nem sorol)'!F45+'8.23 sz. mell(szabadidő)'!F45+'8.25 sz. mell(Közterület fennt)'!F45</f>
        <v>500</v>
      </c>
      <c r="G42" s="399">
        <f>'8.2 sz. mell(könyvtár)'!G45+'8.3 sz. mell(könyvtári áll.)'!G45+'8.4 sz. mell(védőnő)'!G45+'8.5 sz. mell (háziorv.)'!G45+'8.6 sz. mell (isk.étk)'!G45+'8.7 sz. mell(iskola)'!G45+'8.8 sz. mell(szolidarit)'!G45+'8.9 sz. mell(köztemető)'!G45+'8.10 sz. mell(önk.v.)'!G45+'8.11 sz. mell(közp.költs.)'!G45+'8.12 sz. mell(utak)'!G45+'8.13 sz. mell(közvil)'!G45+'8.14 sz. mell(város és község)'!G45+'8.15 sz. mell(fogorvos)'!G45+'8.16 sz. mell(közművelődés)'!G45+'8.24 sz. mell(Vészhelyzet)'!G45+'8.17 sz. mell(szoc.tám)'!G45+'8.18 sz. mell(szünid.étk.)'!G45+'8.... sz. mell'!G45+'8.19 sz. mell(önk.jogalk)'!G45+'8.20 sz. mell(tám.fin)'!G45+'8.21 sz. mell(államadó)'!G45+'8.22 sz. mell(önk.nem sorol)'!G45+'8.23 sz. mell(szabadidő)'!G45+'8.25 sz. mell(Közterület fennt)'!G45+'7.3. sz. mell'!G16+'7.4. sz. mell '!G16</f>
        <v>318</v>
      </c>
    </row>
    <row r="43" spans="1:7" s="196" customFormat="1" ht="12" customHeight="1" x14ac:dyDescent="0.2">
      <c r="A43" s="10" t="s">
        <v>213</v>
      </c>
      <c r="B43" s="388" t="s">
        <v>223</v>
      </c>
      <c r="C43" s="399">
        <f>'8.2 sz. mell(könyvtár)'!C46+'8.3 sz. mell(könyvtári áll.)'!C46+'8.4 sz. mell(védőnő)'!C46+'8.5 sz. mell (háziorv.)'!C46+'8.6 sz. mell (isk.étk)'!C46+'8.7 sz. mell(iskola)'!C46+'8.8 sz. mell(szolidarit)'!C46+'8.9 sz. mell(köztemető)'!C46+'8.10 sz. mell(önk.v.)'!C46+'8.11 sz. mell(közp.költs.)'!C46+'8.12 sz. mell(utak)'!C46+'8.13 sz. mell(közvil)'!C46+'8.14 sz. mell(város és község)'!C46+'8.15 sz. mell(fogorvos)'!C46+'8.16 sz. mell(közművelődés)'!C46+'8.24 sz. mell(Vészhelyzet)'!C46+'8.17 sz. mell(szoc.tám)'!C46+'8.18 sz. mell(szünid.étk.)'!C46+'8.... sz. mell'!C46+'8.19 sz. mell(önk.jogalk)'!C46+'8.20 sz. mell(tám.fin)'!C46+'8.21 sz. mell(államadó)'!C46+'8.22 sz. mell(önk.nem sorol)'!C46+'8.23 sz. mell(szabadidő)'!C46+'8.25 sz. mell(Közterület fennt)'!C46</f>
        <v>0</v>
      </c>
      <c r="D43" s="399">
        <f>'8.2 sz. mell(könyvtár)'!D46+'8.3 sz. mell(könyvtári áll.)'!D46+'8.4 sz. mell(védőnő)'!D46+'8.5 sz. mell (háziorv.)'!D46+'8.6 sz. mell (isk.étk)'!D46+'8.7 sz. mell(iskola)'!D46+'8.8 sz. mell(szolidarit)'!D46+'8.9 sz. mell(köztemető)'!D46+'8.10 sz. mell(önk.v.)'!D46+'8.11 sz. mell(közp.költs.)'!D46+'8.12 sz. mell(utak)'!D46+'8.13 sz. mell(közvil)'!D46+'8.14 sz. mell(város és község)'!D46+'8.15 sz. mell(fogorvos)'!D46+'8.16 sz. mell(közművelődés)'!D46+'8.24 sz. mell(Vészhelyzet)'!D46+'8.17 sz. mell(szoc.tám)'!D46+'8.18 sz. mell(szünid.étk.)'!D46+'8.... sz. mell'!D46+'8.19 sz. mell(önk.jogalk)'!D46+'8.20 sz. mell(tám.fin)'!D46+'8.21 sz. mell(államadó)'!D46+'8.22 sz. mell(önk.nem sorol)'!D46+'8.23 sz. mell(szabadidő)'!D46+'8.25 sz. mell(Közterület fennt)'!D46</f>
        <v>0</v>
      </c>
      <c r="E43" s="399">
        <f>'8.2 sz. mell(könyvtár)'!E46+'8.3 sz. mell(könyvtári áll.)'!E46+'8.4 sz. mell(védőnő)'!E46+'8.5 sz. mell (háziorv.)'!E46+'8.6 sz. mell (isk.étk)'!E46+'8.7 sz. mell(iskola)'!E46+'8.8 sz. mell(szolidarit)'!E46+'8.9 sz. mell(köztemető)'!E46+'8.10 sz. mell(önk.v.)'!E46+'8.11 sz. mell(közp.költs.)'!E46+'8.12 sz. mell(utak)'!E46+'8.13 sz. mell(közvil)'!E46+'8.14 sz. mell(város és község)'!E46+'8.15 sz. mell(fogorvos)'!E46+'8.16 sz. mell(közművelődés)'!E46+'8.24 sz. mell(Vészhelyzet)'!E46+'8.17 sz. mell(szoc.tám)'!E46+'8.18 sz. mell(szünid.étk.)'!E46+'8.... sz. mell'!E46+'8.19 sz. mell(önk.jogalk)'!E46+'8.20 sz. mell(tám.fin)'!E46+'8.21 sz. mell(államadó)'!E46+'8.22 sz. mell(önk.nem sorol)'!E46+'8.23 sz. mell(szabadidő)'!E46+'8.25 sz. mell(Közterület fennt)'!E46</f>
        <v>0</v>
      </c>
      <c r="F43" s="399">
        <f>'8.2 sz. mell(könyvtár)'!F46+'8.3 sz. mell(könyvtári áll.)'!F46+'8.4 sz. mell(védőnő)'!F46+'8.5 sz. mell (háziorv.)'!F46+'8.6 sz. mell (isk.étk)'!F46+'8.7 sz. mell(iskola)'!F46+'8.8 sz. mell(szolidarit)'!F46+'8.9 sz. mell(köztemető)'!F46+'8.10 sz. mell(önk.v.)'!F46+'8.11 sz. mell(közp.költs.)'!F46+'8.12 sz. mell(utak)'!F46+'8.13 sz. mell(közvil)'!F46+'8.14 sz. mell(város és község)'!F46+'8.15 sz. mell(fogorvos)'!F46+'8.16 sz. mell(közművelődés)'!F46+'8.24 sz. mell(Vészhelyzet)'!F46+'8.17 sz. mell(szoc.tám)'!F46+'8.18 sz. mell(szünid.étk.)'!F46+'8.... sz. mell'!F46+'8.19 sz. mell(önk.jogalk)'!F46+'8.20 sz. mell(tám.fin)'!F46+'8.21 sz. mell(államadó)'!F46+'8.22 sz. mell(önk.nem sorol)'!F46+'8.23 sz. mell(szabadidő)'!F46+'8.25 sz. mell(Közterület fennt)'!F46</f>
        <v>0</v>
      </c>
      <c r="G43" s="399">
        <f>'8.2 sz. mell(könyvtár)'!G46+'8.3 sz. mell(könyvtári áll.)'!G46+'8.4 sz. mell(védőnő)'!G46+'8.5 sz. mell (háziorv.)'!G46+'8.6 sz. mell (isk.étk)'!G46+'8.7 sz. mell(iskola)'!G46+'8.8 sz. mell(szolidarit)'!G46+'8.9 sz. mell(köztemető)'!G46+'8.10 sz. mell(önk.v.)'!G46+'8.11 sz. mell(közp.költs.)'!G46+'8.12 sz. mell(utak)'!G46+'8.13 sz. mell(közvil)'!G46+'8.14 sz. mell(város és község)'!G46+'8.15 sz. mell(fogorvos)'!G46+'8.16 sz. mell(közművelődés)'!G46+'8.24 sz. mell(Vészhelyzet)'!G46+'8.17 sz. mell(szoc.tám)'!G46+'8.18 sz. mell(szünid.étk.)'!G46+'8.... sz. mell'!G46+'8.19 sz. mell(önk.jogalk)'!G46+'8.20 sz. mell(tám.fin)'!G46+'8.21 sz. mell(államadó)'!G46+'8.22 sz. mell(önk.nem sorol)'!G46+'8.23 sz. mell(szabadidő)'!G46+'8.25 sz. mell(Közterület fennt)'!G46</f>
        <v>0</v>
      </c>
    </row>
    <row r="44" spans="1:7" s="196" customFormat="1" ht="12" customHeight="1" x14ac:dyDescent="0.2">
      <c r="A44" s="12" t="s">
        <v>214</v>
      </c>
      <c r="B44" s="391" t="s">
        <v>374</v>
      </c>
      <c r="C44" s="399">
        <f>'8.2 sz. mell(könyvtár)'!C47+'8.3 sz. mell(könyvtári áll.)'!C47+'8.4 sz. mell(védőnő)'!C47+'8.5 sz. mell (háziorv.)'!C47+'8.6 sz. mell (isk.étk)'!C47+'8.7 sz. mell(iskola)'!C47+'8.8 sz. mell(szolidarit)'!C47+'8.9 sz. mell(köztemető)'!C47+'8.10 sz. mell(önk.v.)'!C47+'8.11 sz. mell(közp.költs.)'!C47+'8.12 sz. mell(utak)'!C47+'8.13 sz. mell(közvil)'!C47+'8.14 sz. mell(város és község)'!C47+'8.15 sz. mell(fogorvos)'!C47+'8.16 sz. mell(közművelődés)'!C47+'8.24 sz. mell(Vészhelyzet)'!C47+'8.17 sz. mell(szoc.tám)'!C47+'8.18 sz. mell(szünid.étk.)'!C47+'8.... sz. mell'!C47+'8.19 sz. mell(önk.jogalk)'!C47+'8.20 sz. mell(tám.fin)'!C47+'8.21 sz. mell(államadó)'!C47+'8.22 sz. mell(önk.nem sorol)'!C47+'8.23 sz. mell(szabadidő)'!C47+'8.25 sz. mell(Közterület fennt)'!C47</f>
        <v>0</v>
      </c>
      <c r="D44" s="399">
        <f>'8.2 sz. mell(könyvtár)'!D47+'8.3 sz. mell(könyvtári áll.)'!D47+'8.4 sz. mell(védőnő)'!D47+'8.5 sz. mell (háziorv.)'!D47+'8.6 sz. mell (isk.étk)'!D47+'8.7 sz. mell(iskola)'!D47+'8.8 sz. mell(szolidarit)'!D47+'8.9 sz. mell(köztemető)'!D47+'8.10 sz. mell(önk.v.)'!D47+'8.11 sz. mell(közp.költs.)'!D47+'8.12 sz. mell(utak)'!D47+'8.13 sz. mell(közvil)'!D47+'8.14 sz. mell(város és község)'!D47+'8.15 sz. mell(fogorvos)'!D47+'8.16 sz. mell(közművelődés)'!D47+'8.24 sz. mell(Vészhelyzet)'!D47+'8.17 sz. mell(szoc.tám)'!D47+'8.18 sz. mell(szünid.étk.)'!D47+'8.... sz. mell'!D47+'8.19 sz. mell(önk.jogalk)'!D47+'8.20 sz. mell(tám.fin)'!D47+'8.21 sz. mell(államadó)'!D47+'8.22 sz. mell(önk.nem sorol)'!D47+'8.23 sz. mell(szabadidő)'!D47+'8.25 sz. mell(Közterület fennt)'!D47</f>
        <v>0</v>
      </c>
      <c r="E44" s="399">
        <f>'8.2 sz. mell(könyvtár)'!E47+'8.3 sz. mell(könyvtári áll.)'!E47+'8.4 sz. mell(védőnő)'!E47+'8.5 sz. mell (háziorv.)'!E47+'8.6 sz. mell (isk.étk)'!E47+'8.7 sz. mell(iskola)'!E47+'8.8 sz. mell(szolidarit)'!E47+'8.9 sz. mell(köztemető)'!E47+'8.10 sz. mell(önk.v.)'!E47+'8.11 sz. mell(közp.költs.)'!E47+'8.12 sz. mell(utak)'!E47+'8.13 sz. mell(közvil)'!E47+'8.14 sz. mell(város és község)'!E47+'8.15 sz. mell(fogorvos)'!E47+'8.16 sz. mell(közművelődés)'!E47+'8.24 sz. mell(Vészhelyzet)'!E47+'8.17 sz. mell(szoc.tám)'!E47+'8.18 sz. mell(szünid.étk.)'!E47+'8.... sz. mell'!E47+'8.19 sz. mell(önk.jogalk)'!E47+'8.20 sz. mell(tám.fin)'!E47+'8.21 sz. mell(államadó)'!E47+'8.22 sz. mell(önk.nem sorol)'!E47+'8.23 sz. mell(szabadidő)'!E47+'8.25 sz. mell(Közterület fennt)'!E47</f>
        <v>0</v>
      </c>
      <c r="F44" s="399">
        <f>'8.2 sz. mell(könyvtár)'!F47+'8.3 sz. mell(könyvtári áll.)'!F47+'8.4 sz. mell(védőnő)'!F47+'8.5 sz. mell (háziorv.)'!F47+'8.6 sz. mell (isk.étk)'!F47+'8.7 sz. mell(iskola)'!F47+'8.8 sz. mell(szolidarit)'!F47+'8.9 sz. mell(köztemető)'!F47+'8.10 sz. mell(önk.v.)'!F47+'8.11 sz. mell(közp.költs.)'!F47+'8.12 sz. mell(utak)'!F47+'8.13 sz. mell(közvil)'!F47+'8.14 sz. mell(város és község)'!F47+'8.15 sz. mell(fogorvos)'!F47+'8.16 sz. mell(közművelődés)'!F47+'8.24 sz. mell(Vészhelyzet)'!F47+'8.17 sz. mell(szoc.tám)'!F47+'8.18 sz. mell(szünid.étk.)'!F47+'8.... sz. mell'!F47+'8.19 sz. mell(önk.jogalk)'!F47+'8.20 sz. mell(tám.fin)'!F47+'8.21 sz. mell(államadó)'!F47+'8.22 sz. mell(önk.nem sorol)'!F47+'8.23 sz. mell(szabadidő)'!F47+'8.25 sz. mell(Közterület fennt)'!F47</f>
        <v>0</v>
      </c>
      <c r="G44" s="399">
        <f>'8.2 sz. mell(könyvtár)'!G47+'8.3 sz. mell(könyvtári áll.)'!G47+'8.4 sz. mell(védőnő)'!G47+'8.5 sz. mell (háziorv.)'!G47+'8.6 sz. mell (isk.étk)'!G47+'8.7 sz. mell(iskola)'!G47+'8.8 sz. mell(szolidarit)'!G47+'8.9 sz. mell(köztemető)'!G47+'8.10 sz. mell(önk.v.)'!G47+'8.11 sz. mell(közp.költs.)'!G47+'8.12 sz. mell(utak)'!G47+'8.13 sz. mell(közvil)'!G47+'8.14 sz. mell(város és község)'!G47+'8.15 sz. mell(fogorvos)'!G47+'8.16 sz. mell(közművelődés)'!G47+'8.24 sz. mell(Vészhelyzet)'!G47+'8.17 sz. mell(szoc.tám)'!G47+'8.18 sz. mell(szünid.étk.)'!G47+'8.... sz. mell'!G47+'8.19 sz. mell(önk.jogalk)'!G47+'8.20 sz. mell(tám.fin)'!G47+'8.21 sz. mell(államadó)'!G47+'8.22 sz. mell(önk.nem sorol)'!G47+'8.23 sz. mell(szabadidő)'!G47+'8.25 sz. mell(Közterület fennt)'!G47</f>
        <v>0</v>
      </c>
    </row>
    <row r="45" spans="1:7" s="196" customFormat="1" ht="12" customHeight="1" thickBot="1" x14ac:dyDescent="0.25">
      <c r="A45" s="12" t="s">
        <v>373</v>
      </c>
      <c r="B45" s="390" t="s">
        <v>224</v>
      </c>
      <c r="C45" s="407">
        <f>'8.2 sz. mell(könyvtár)'!C48+'8.3 sz. mell(könyvtári áll.)'!C48+'8.4 sz. mell(védőnő)'!C48+'8.5 sz. mell (háziorv.)'!C48+'8.6 sz. mell (isk.étk)'!C48+'8.7 sz. mell(iskola)'!C48+'8.8 sz. mell(szolidarit)'!C48+'8.9 sz. mell(köztemető)'!C48+'8.10 sz. mell(önk.v.)'!C48+'8.11 sz. mell(közp.költs.)'!C48+'8.12 sz. mell(utak)'!C48+'8.13 sz. mell(közvil)'!C48+'8.14 sz. mell(város és község)'!C48+'8.15 sz. mell(fogorvos)'!C48+'8.16 sz. mell(közművelődés)'!C48+'8.24 sz. mell(Vészhelyzet)'!C48+'8.17 sz. mell(szoc.tám)'!C48+'8.18 sz. mell(szünid.étk.)'!C48+'8.... sz. mell'!C48+'8.19 sz. mell(önk.jogalk)'!C48+'8.20 sz. mell(tám.fin)'!C48+'8.21 sz. mell(államadó)'!C48+'8.22 sz. mell(önk.nem sorol)'!C48+'8.23 sz. mell(szabadidő)'!C48+'8.25 sz. mell(Közterület fennt)'!C48</f>
        <v>0</v>
      </c>
      <c r="D45" s="407">
        <f>'8.2 sz. mell(könyvtár)'!D48+'8.3 sz. mell(könyvtári áll.)'!D48+'8.4 sz. mell(védőnő)'!D48+'8.5 sz. mell (háziorv.)'!D48+'8.6 sz. mell (isk.étk)'!D48+'8.7 sz. mell(iskola)'!D48+'8.8 sz. mell(szolidarit)'!D48+'8.9 sz. mell(köztemető)'!D48+'8.10 sz. mell(önk.v.)'!D48+'8.11 sz. mell(közp.költs.)'!D48+'8.12 sz. mell(utak)'!D48+'8.13 sz. mell(közvil)'!D48+'8.14 sz. mell(város és község)'!D48+'8.15 sz. mell(fogorvos)'!D48+'8.16 sz. mell(közművelődés)'!D48+'8.24 sz. mell(Vészhelyzet)'!D48+'8.17 sz. mell(szoc.tám)'!D48+'8.18 sz. mell(szünid.étk.)'!D48+'8.... sz. mell'!D48+'8.19 sz. mell(önk.jogalk)'!D48+'8.20 sz. mell(tám.fin)'!D48+'8.21 sz. mell(államadó)'!D48+'8.22 sz. mell(önk.nem sorol)'!D48+'8.23 sz. mell(szabadidő)'!D48+'8.25 sz. mell(Közterület fennt)'!D48</f>
        <v>0</v>
      </c>
      <c r="E45" s="407">
        <f>'8.2 sz. mell(könyvtár)'!E48+'8.3 sz. mell(könyvtári áll.)'!E48+'8.4 sz. mell(védőnő)'!E48+'8.5 sz. mell (háziorv.)'!E48+'8.6 sz. mell (isk.étk)'!E48+'8.7 sz. mell(iskola)'!E48+'8.8 sz. mell(szolidarit)'!E48+'8.9 sz. mell(köztemető)'!E48+'8.10 sz. mell(önk.v.)'!E48+'8.11 sz. mell(közp.költs.)'!E48+'8.12 sz. mell(utak)'!E48+'8.13 sz. mell(közvil)'!E48+'8.14 sz. mell(város és község)'!E48+'8.15 sz. mell(fogorvos)'!E48+'8.16 sz. mell(közművelődés)'!E48+'8.24 sz. mell(Vészhelyzet)'!E48+'8.17 sz. mell(szoc.tám)'!E48+'8.18 sz. mell(szünid.étk.)'!E48+'8.... sz. mell'!E48+'8.19 sz. mell(önk.jogalk)'!E48+'8.20 sz. mell(tám.fin)'!E48+'8.21 sz. mell(államadó)'!E48+'8.22 sz. mell(önk.nem sorol)'!E48+'8.23 sz. mell(szabadidő)'!E48+'8.25 sz. mell(Közterület fennt)'!E48</f>
        <v>0</v>
      </c>
      <c r="F45" s="407">
        <f>'8.2 sz. mell(könyvtár)'!F48+'8.3 sz. mell(könyvtári áll.)'!F48+'8.4 sz. mell(védőnő)'!F48+'8.5 sz. mell (háziorv.)'!F48+'8.6 sz. mell (isk.étk)'!F48+'8.7 sz. mell(iskola)'!F48+'8.8 sz. mell(szolidarit)'!F48+'8.9 sz. mell(köztemető)'!F48+'8.10 sz. mell(önk.v.)'!F48+'8.11 sz. mell(közp.költs.)'!F48+'8.12 sz. mell(utak)'!F48+'8.13 sz. mell(közvil)'!F48+'8.14 sz. mell(város és község)'!F48+'8.15 sz. mell(fogorvos)'!F48+'8.16 sz. mell(közművelődés)'!F48+'8.24 sz. mell(Vészhelyzet)'!F48+'8.17 sz. mell(szoc.tám)'!F48+'8.18 sz. mell(szünid.étk.)'!F48+'8.... sz. mell'!F48+'8.19 sz. mell(önk.jogalk)'!F48+'8.20 sz. mell(tám.fin)'!F48+'8.21 sz. mell(államadó)'!F48+'8.22 sz. mell(önk.nem sorol)'!F48+'8.23 sz. mell(szabadidő)'!F48+'8.25 sz. mell(Közterület fennt)'!F48</f>
        <v>1738000</v>
      </c>
      <c r="G45" s="407">
        <f>'8.2 sz. mell(könyvtár)'!G48+'8.3 sz. mell(könyvtári áll.)'!G48+'8.4 sz. mell(védőnő)'!G48+'8.5 sz. mell (háziorv.)'!G48+'8.6 sz. mell (isk.étk)'!G48+'8.7 sz. mell(iskola)'!G48+'8.8 sz. mell(szolidarit)'!G48+'8.9 sz. mell(köztemető)'!G48+'8.10 sz. mell(önk.v.)'!G48+'8.11 sz. mell(közp.költs.)'!G48+'8.12 sz. mell(utak)'!G48+'8.13 sz. mell(közvil)'!G48+'8.14 sz. mell(város és község)'!G48+'8.15 sz. mell(fogorvos)'!G48+'8.16 sz. mell(közművelődés)'!G48+'8.24 sz. mell(Vészhelyzet)'!G48+'8.17 sz. mell(szoc.tám)'!G48+'8.18 sz. mell(szünid.étk.)'!G48+'8.... sz. mell'!G48+'8.19 sz. mell(önk.jogalk)'!G48+'8.20 sz. mell(tám.fin)'!G48+'8.21 sz. mell(államadó)'!G48+'8.22 sz. mell(önk.nem sorol)'!G48+'8.23 sz. mell(szabadidő)'!G48+'8.25 sz. mell(Közterület fennt)'!G48</f>
        <v>1737355</v>
      </c>
    </row>
    <row r="46" spans="1:7" s="196" customFormat="1" ht="12" customHeight="1" thickBot="1" x14ac:dyDescent="0.25">
      <c r="A46" s="16" t="s">
        <v>18</v>
      </c>
      <c r="B46" s="322" t="s">
        <v>225</v>
      </c>
      <c r="C46" s="406">
        <f>'8.2 sz. mell(könyvtár)'!C49+'8.3 sz. mell(könyvtári áll.)'!C49+'8.4 sz. mell(védőnő)'!C49+'8.5 sz. mell (háziorv.)'!C49+'8.6 sz. mell (isk.étk)'!C49+'8.7 sz. mell(iskola)'!C49+'8.8 sz. mell(szolidarit)'!C49+'8.9 sz. mell(köztemető)'!C49+'8.10 sz. mell(önk.v.)'!C49+'8.11 sz. mell(közp.költs.)'!C49+'8.12 sz. mell(utak)'!C49+'8.13 sz. mell(közvil)'!C49+'8.14 sz. mell(város és község)'!C49+'8.15 sz. mell(fogorvos)'!C49+'8.16 sz. mell(közművelődés)'!C49+'8.24 sz. mell(Vészhelyzet)'!C49+'8.17 sz. mell(szoc.tám)'!C49+'8.18 sz. mell(szünid.étk.)'!C49+'8.... sz. mell'!C49+'8.19 sz. mell(önk.jogalk)'!C49+'8.20 sz. mell(tám.fin)'!C49+'8.21 sz. mell(államadó)'!C49+'8.22 sz. mell(önk.nem sorol)'!C49+'8.23 sz. mell(szabadidő)'!C49+'8.25 sz. mell(Közterület fennt)'!C49</f>
        <v>600000</v>
      </c>
      <c r="D46" s="406">
        <f>'8.2 sz. mell(könyvtár)'!D49+'8.3 sz. mell(könyvtári áll.)'!D49+'8.4 sz. mell(védőnő)'!D49+'8.5 sz. mell (háziorv.)'!D49+'8.6 sz. mell (isk.étk)'!D49+'8.7 sz. mell(iskola)'!D49+'8.8 sz. mell(szolidarit)'!D49+'8.9 sz. mell(köztemető)'!D49+'8.10 sz. mell(önk.v.)'!D49+'8.11 sz. mell(közp.költs.)'!D49+'8.12 sz. mell(utak)'!D49+'8.13 sz. mell(közvil)'!D49+'8.14 sz. mell(város és község)'!D49+'8.15 sz. mell(fogorvos)'!D49+'8.16 sz. mell(közművelődés)'!D49+'8.24 sz. mell(Vészhelyzet)'!D49+'8.17 sz. mell(szoc.tám)'!D49+'8.18 sz. mell(szünid.étk.)'!D49+'8.... sz. mell'!D49+'8.19 sz. mell(önk.jogalk)'!D49+'8.20 sz. mell(tám.fin)'!D49+'8.21 sz. mell(államadó)'!D49+'8.22 sz. mell(önk.nem sorol)'!D49+'8.23 sz. mell(szabadidő)'!D49+'8.25 sz. mell(Közterület fennt)'!D49</f>
        <v>600000</v>
      </c>
      <c r="E46" s="406">
        <f>'8.2 sz. mell(könyvtár)'!E49+'8.3 sz. mell(könyvtári áll.)'!E49+'8.4 sz. mell(védőnő)'!E49+'8.5 sz. mell (háziorv.)'!E49+'8.6 sz. mell (isk.étk)'!E49+'8.7 sz. mell(iskola)'!E49+'8.8 sz. mell(szolidarit)'!E49+'8.9 sz. mell(köztemető)'!E49+'8.10 sz. mell(önk.v.)'!E49+'8.11 sz. mell(közp.költs.)'!E49+'8.12 sz. mell(utak)'!E49+'8.13 sz. mell(közvil)'!E49+'8.14 sz. mell(város és község)'!E49+'8.15 sz. mell(fogorvos)'!E49+'8.16 sz. mell(közművelődés)'!E49+'8.24 sz. mell(Vészhelyzet)'!E49+'8.17 sz. mell(szoc.tám)'!E49+'8.18 sz. mell(szünid.étk.)'!E49+'8.... sz. mell'!E49+'8.19 sz. mell(önk.jogalk)'!E49+'8.20 sz. mell(tám.fin)'!E49+'8.21 sz. mell(államadó)'!E49+'8.22 sz. mell(önk.nem sorol)'!E49+'8.23 sz. mell(szabadidő)'!E49+'8.25 sz. mell(Közterület fennt)'!E49</f>
        <v>600000</v>
      </c>
      <c r="F46" s="406">
        <f>'8.2 sz. mell(könyvtár)'!F49+'8.3 sz. mell(könyvtári áll.)'!F49+'8.4 sz. mell(védőnő)'!F49+'8.5 sz. mell (háziorv.)'!F49+'8.6 sz. mell (isk.étk)'!F49+'8.7 sz. mell(iskola)'!F49+'8.8 sz. mell(szolidarit)'!F49+'8.9 sz. mell(köztemető)'!F49+'8.10 sz. mell(önk.v.)'!F49+'8.11 sz. mell(közp.költs.)'!F49+'8.12 sz. mell(utak)'!F49+'8.13 sz. mell(közvil)'!F49+'8.14 sz. mell(város és község)'!F49+'8.15 sz. mell(fogorvos)'!F49+'8.16 sz. mell(közművelődés)'!F49+'8.24 sz. mell(Vészhelyzet)'!F49+'8.17 sz. mell(szoc.tám)'!F49+'8.18 sz. mell(szünid.étk.)'!F49+'8.... sz. mell'!F49+'8.19 sz. mell(önk.jogalk)'!F49+'8.20 sz. mell(tám.fin)'!F49+'8.21 sz. mell(államadó)'!F49+'8.22 sz. mell(önk.nem sorol)'!F49+'8.23 sz. mell(szabadidő)'!F49+'8.25 sz. mell(Közterület fennt)'!F49</f>
        <v>2850000</v>
      </c>
      <c r="G46" s="406">
        <f>'8.2 sz. mell(könyvtár)'!G49+'8.3 sz. mell(könyvtári áll.)'!G49+'8.4 sz. mell(védőnő)'!G49+'8.5 sz. mell (háziorv.)'!G49+'8.6 sz. mell (isk.étk)'!G49+'8.7 sz. mell(iskola)'!G49+'8.8 sz. mell(szolidarit)'!G49+'8.9 sz. mell(köztemető)'!G49+'8.10 sz. mell(önk.v.)'!G49+'8.11 sz. mell(közp.költs.)'!G49+'8.12 sz. mell(utak)'!G49+'8.13 sz. mell(közvil)'!G49+'8.14 sz. mell(város és község)'!G49+'8.15 sz. mell(fogorvos)'!G49+'8.16 sz. mell(közművelődés)'!G49+'8.24 sz. mell(Vészhelyzet)'!G49+'8.17 sz. mell(szoc.tám)'!G49+'8.18 sz. mell(szünid.étk.)'!G49+'8.... sz. mell'!G49+'8.19 sz. mell(önk.jogalk)'!G49+'8.20 sz. mell(tám.fin)'!G49+'8.21 sz. mell(államadó)'!G49+'8.22 sz. mell(önk.nem sorol)'!G49+'8.23 sz. mell(szabadidő)'!G49+'8.25 sz. mell(Közterület fennt)'!G49</f>
        <v>2850000</v>
      </c>
    </row>
    <row r="47" spans="1:7" s="196" customFormat="1" ht="12" customHeight="1" x14ac:dyDescent="0.2">
      <c r="A47" s="11" t="s">
        <v>84</v>
      </c>
      <c r="B47" s="387" t="s">
        <v>229</v>
      </c>
      <c r="C47" s="405">
        <f>'8.2 sz. mell(könyvtár)'!C50+'8.3 sz. mell(könyvtári áll.)'!C50+'8.4 sz. mell(védőnő)'!C50+'8.5 sz. mell (háziorv.)'!C50+'8.6 sz. mell (isk.étk)'!C50+'8.7 sz. mell(iskola)'!C50+'8.8 sz. mell(szolidarit)'!C50+'8.9 sz. mell(köztemető)'!C50+'8.10 sz. mell(önk.v.)'!C50+'8.11 sz. mell(közp.költs.)'!C50+'8.12 sz. mell(utak)'!C50+'8.13 sz. mell(közvil)'!C50+'8.14 sz. mell(város és község)'!C50+'8.15 sz. mell(fogorvos)'!C50+'8.16 sz. mell(közművelődés)'!C50+'8.24 sz. mell(Vészhelyzet)'!C50+'8.17 sz. mell(szoc.tám)'!C50+'8.18 sz. mell(szünid.étk.)'!C50+'8.... sz. mell'!C50+'8.19 sz. mell(önk.jogalk)'!C50+'8.20 sz. mell(tám.fin)'!C50+'8.21 sz. mell(államadó)'!C50+'8.22 sz. mell(önk.nem sorol)'!C50+'8.23 sz. mell(szabadidő)'!C50+'8.25 sz. mell(Közterület fennt)'!C50</f>
        <v>0</v>
      </c>
      <c r="D47" s="405">
        <f>'8.2 sz. mell(könyvtár)'!D50+'8.3 sz. mell(könyvtári áll.)'!D50+'8.4 sz. mell(védőnő)'!D50+'8.5 sz. mell (háziorv.)'!D50+'8.6 sz. mell (isk.étk)'!D50+'8.7 sz. mell(iskola)'!D50+'8.8 sz. mell(szolidarit)'!D50+'8.9 sz. mell(köztemető)'!D50+'8.10 sz. mell(önk.v.)'!D50+'8.11 sz. mell(közp.költs.)'!D50+'8.12 sz. mell(utak)'!D50+'8.13 sz. mell(közvil)'!D50+'8.14 sz. mell(város és község)'!D50+'8.15 sz. mell(fogorvos)'!D50+'8.16 sz. mell(közművelődés)'!D50+'8.24 sz. mell(Vészhelyzet)'!D50+'8.17 sz. mell(szoc.tám)'!D50+'8.18 sz. mell(szünid.étk.)'!D50+'8.... sz. mell'!D50+'8.19 sz. mell(önk.jogalk)'!D50+'8.20 sz. mell(tám.fin)'!D50+'8.21 sz. mell(államadó)'!D50+'8.22 sz. mell(önk.nem sorol)'!D50+'8.23 sz. mell(szabadidő)'!D50+'8.25 sz. mell(Közterület fennt)'!D50</f>
        <v>0</v>
      </c>
      <c r="E47" s="405">
        <f>'8.2 sz. mell(könyvtár)'!E50+'8.3 sz. mell(könyvtári áll.)'!E50+'8.4 sz. mell(védőnő)'!E50+'8.5 sz. mell (háziorv.)'!E50+'8.6 sz. mell (isk.étk)'!E50+'8.7 sz. mell(iskola)'!E50+'8.8 sz. mell(szolidarit)'!E50+'8.9 sz. mell(köztemető)'!E50+'8.10 sz. mell(önk.v.)'!E50+'8.11 sz. mell(közp.költs.)'!E50+'8.12 sz. mell(utak)'!E50+'8.13 sz. mell(közvil)'!E50+'8.14 sz. mell(város és község)'!E50+'8.15 sz. mell(fogorvos)'!E50+'8.16 sz. mell(közművelődés)'!E50+'8.24 sz. mell(Vészhelyzet)'!E50+'8.17 sz. mell(szoc.tám)'!E50+'8.18 sz. mell(szünid.étk.)'!E50+'8.... sz. mell'!E50+'8.19 sz. mell(önk.jogalk)'!E50+'8.20 sz. mell(tám.fin)'!E50+'8.21 sz. mell(államadó)'!E50+'8.22 sz. mell(önk.nem sorol)'!E50+'8.23 sz. mell(szabadidő)'!E50+'8.25 sz. mell(Közterület fennt)'!E50</f>
        <v>0</v>
      </c>
      <c r="F47" s="405">
        <f>'8.2 sz. mell(könyvtár)'!F50+'8.3 sz. mell(könyvtári áll.)'!F50+'8.4 sz. mell(védőnő)'!F50+'8.5 sz. mell (háziorv.)'!F50+'8.6 sz. mell (isk.étk)'!F50+'8.7 sz. mell(iskola)'!F50+'8.8 sz. mell(szolidarit)'!F50+'8.9 sz. mell(köztemető)'!F50+'8.10 sz. mell(önk.v.)'!F50+'8.11 sz. mell(közp.költs.)'!F50+'8.12 sz. mell(utak)'!F50+'8.13 sz. mell(közvil)'!F50+'8.14 sz. mell(város és község)'!F50+'8.15 sz. mell(fogorvos)'!F50+'8.16 sz. mell(közművelődés)'!F50+'8.24 sz. mell(Vészhelyzet)'!F50+'8.17 sz. mell(szoc.tám)'!F50+'8.18 sz. mell(szünid.étk.)'!F50+'8.... sz. mell'!F50+'8.19 sz. mell(önk.jogalk)'!F50+'8.20 sz. mell(tám.fin)'!F50+'8.21 sz. mell(államadó)'!F50+'8.22 sz. mell(önk.nem sorol)'!F50+'8.23 sz. mell(szabadidő)'!F50+'8.25 sz. mell(Közterület fennt)'!F50</f>
        <v>0</v>
      </c>
      <c r="G47" s="405">
        <f>'8.2 sz. mell(könyvtár)'!G50+'8.3 sz. mell(könyvtári áll.)'!G50+'8.4 sz. mell(védőnő)'!G50+'8.5 sz. mell (háziorv.)'!G50+'8.6 sz. mell (isk.étk)'!G50+'8.7 sz. mell(iskola)'!G50+'8.8 sz. mell(szolidarit)'!G50+'8.9 sz. mell(köztemető)'!G50+'8.10 sz. mell(önk.v.)'!G50+'8.11 sz. mell(közp.költs.)'!G50+'8.12 sz. mell(utak)'!G50+'8.13 sz. mell(közvil)'!G50+'8.14 sz. mell(város és község)'!G50+'8.15 sz. mell(fogorvos)'!G50+'8.16 sz. mell(közművelődés)'!G50+'8.24 sz. mell(Vészhelyzet)'!G50+'8.17 sz. mell(szoc.tám)'!G50+'8.18 sz. mell(szünid.étk.)'!G50+'8.... sz. mell'!G50+'8.19 sz. mell(önk.jogalk)'!G50+'8.20 sz. mell(tám.fin)'!G50+'8.21 sz. mell(államadó)'!G50+'8.22 sz. mell(önk.nem sorol)'!G50+'8.23 sz. mell(szabadidő)'!G50+'8.25 sz. mell(Közterület fennt)'!G50</f>
        <v>0</v>
      </c>
    </row>
    <row r="48" spans="1:7" s="196" customFormat="1" ht="12" customHeight="1" x14ac:dyDescent="0.2">
      <c r="A48" s="10" t="s">
        <v>85</v>
      </c>
      <c r="B48" s="388" t="s">
        <v>230</v>
      </c>
      <c r="C48" s="399">
        <f>'8.2 sz. mell(könyvtár)'!C51+'8.3 sz. mell(könyvtári áll.)'!C51+'8.4 sz. mell(védőnő)'!C51+'8.5 sz. mell (háziorv.)'!C51+'8.6 sz. mell (isk.étk)'!C51+'8.7 sz. mell(iskola)'!C51+'8.8 sz. mell(szolidarit)'!C51+'8.9 sz. mell(köztemető)'!C51+'8.10 sz. mell(önk.v.)'!C51+'8.11 sz. mell(közp.költs.)'!C51+'8.12 sz. mell(utak)'!C51+'8.13 sz. mell(közvil)'!C51+'8.14 sz. mell(város és község)'!C51+'8.15 sz. mell(fogorvos)'!C51+'8.16 sz. mell(közművelődés)'!C51+'8.24 sz. mell(Vészhelyzet)'!C51+'8.17 sz. mell(szoc.tám)'!C51+'8.18 sz. mell(szünid.étk.)'!C51+'8.... sz. mell'!C51+'8.19 sz. mell(önk.jogalk)'!C51+'8.20 sz. mell(tám.fin)'!C51+'8.21 sz. mell(államadó)'!C51+'8.22 sz. mell(önk.nem sorol)'!C51+'8.23 sz. mell(szabadidő)'!C51+'8.25 sz. mell(Közterület fennt)'!C51</f>
        <v>600000</v>
      </c>
      <c r="D48" s="399">
        <f>'8.2 sz. mell(könyvtár)'!D51+'8.3 sz. mell(könyvtári áll.)'!D51+'8.4 sz. mell(védőnő)'!D51+'8.5 sz. mell (háziorv.)'!D51+'8.6 sz. mell (isk.étk)'!D51+'8.7 sz. mell(iskola)'!D51+'8.8 sz. mell(szolidarit)'!D51+'8.9 sz. mell(köztemető)'!D51+'8.10 sz. mell(önk.v.)'!D51+'8.11 sz. mell(közp.költs.)'!D51+'8.12 sz. mell(utak)'!D51+'8.13 sz. mell(közvil)'!D51+'8.14 sz. mell(város és község)'!D51+'8.15 sz. mell(fogorvos)'!D51+'8.16 sz. mell(közművelődés)'!D51+'8.24 sz. mell(Vészhelyzet)'!D51+'8.17 sz. mell(szoc.tám)'!D51+'8.18 sz. mell(szünid.étk.)'!D51+'8.... sz. mell'!D51+'8.19 sz. mell(önk.jogalk)'!D51+'8.20 sz. mell(tám.fin)'!D51+'8.21 sz. mell(államadó)'!D51+'8.22 sz. mell(önk.nem sorol)'!D51+'8.23 sz. mell(szabadidő)'!D51+'8.25 sz. mell(Közterület fennt)'!D51</f>
        <v>600000</v>
      </c>
      <c r="E48" s="399">
        <f>'8.2 sz. mell(könyvtár)'!E51+'8.3 sz. mell(könyvtári áll.)'!E51+'8.4 sz. mell(védőnő)'!E51+'8.5 sz. mell (háziorv.)'!E51+'8.6 sz. mell (isk.étk)'!E51+'8.7 sz. mell(iskola)'!E51+'8.8 sz. mell(szolidarit)'!E51+'8.9 sz. mell(köztemető)'!E51+'8.10 sz. mell(önk.v.)'!E51+'8.11 sz. mell(közp.költs.)'!E51+'8.12 sz. mell(utak)'!E51+'8.13 sz. mell(közvil)'!E51+'8.14 sz. mell(város és község)'!E51+'8.15 sz. mell(fogorvos)'!E51+'8.16 sz. mell(közművelődés)'!E51+'8.24 sz. mell(Vészhelyzet)'!E51+'8.17 sz. mell(szoc.tám)'!E51+'8.18 sz. mell(szünid.étk.)'!E51+'8.... sz. mell'!E51+'8.19 sz. mell(önk.jogalk)'!E51+'8.20 sz. mell(tám.fin)'!E51+'8.21 sz. mell(államadó)'!E51+'8.22 sz. mell(önk.nem sorol)'!E51+'8.23 sz. mell(szabadidő)'!E51+'8.25 sz. mell(Közterület fennt)'!E51</f>
        <v>600000</v>
      </c>
      <c r="F48" s="399">
        <f>'8.2 sz. mell(könyvtár)'!F51+'8.3 sz. mell(könyvtári áll.)'!F51+'8.4 sz. mell(védőnő)'!F51+'8.5 sz. mell (háziorv.)'!F51+'8.6 sz. mell (isk.étk)'!F51+'8.7 sz. mell(iskola)'!F51+'8.8 sz. mell(szolidarit)'!F51+'8.9 sz. mell(köztemető)'!F51+'8.10 sz. mell(önk.v.)'!F51+'8.11 sz. mell(közp.költs.)'!F51+'8.12 sz. mell(utak)'!F51+'8.13 sz. mell(közvil)'!F51+'8.14 sz. mell(város és község)'!F51+'8.15 sz. mell(fogorvos)'!F51+'8.16 sz. mell(közművelődés)'!F51+'8.24 sz. mell(Vészhelyzet)'!F51+'8.17 sz. mell(szoc.tám)'!F51+'8.18 sz. mell(szünid.étk.)'!F51+'8.... sz. mell'!F51+'8.19 sz. mell(önk.jogalk)'!F51+'8.20 sz. mell(tám.fin)'!F51+'8.21 sz. mell(államadó)'!F51+'8.22 sz. mell(önk.nem sorol)'!F51+'8.23 sz. mell(szabadidő)'!F51+'8.25 sz. mell(Közterület fennt)'!F51</f>
        <v>2850000</v>
      </c>
      <c r="G48" s="399">
        <f>'8.2 sz. mell(könyvtár)'!G51+'8.3 sz. mell(könyvtári áll.)'!G51+'8.4 sz. mell(védőnő)'!G51+'8.5 sz. mell (háziorv.)'!G51+'8.6 sz. mell (isk.étk)'!G51+'8.7 sz. mell(iskola)'!G51+'8.8 sz. mell(szolidarit)'!G51+'8.9 sz. mell(köztemető)'!G51+'8.10 sz. mell(önk.v.)'!G51+'8.11 sz. mell(közp.költs.)'!G51+'8.12 sz. mell(utak)'!G51+'8.13 sz. mell(közvil)'!G51+'8.14 sz. mell(város és község)'!G51+'8.15 sz. mell(fogorvos)'!G51+'8.16 sz. mell(közművelődés)'!G51+'8.24 sz. mell(Vészhelyzet)'!G51+'8.17 sz. mell(szoc.tám)'!G51+'8.18 sz. mell(szünid.étk.)'!G51+'8.... sz. mell'!G51+'8.19 sz. mell(önk.jogalk)'!G51+'8.20 sz. mell(tám.fin)'!G51+'8.21 sz. mell(államadó)'!G51+'8.22 sz. mell(önk.nem sorol)'!G51+'8.23 sz. mell(szabadidő)'!G51+'8.25 sz. mell(Közterület fennt)'!G51</f>
        <v>2850000</v>
      </c>
    </row>
    <row r="49" spans="1:7" s="196" customFormat="1" ht="12" customHeight="1" x14ac:dyDescent="0.2">
      <c r="A49" s="10" t="s">
        <v>226</v>
      </c>
      <c r="B49" s="388" t="s">
        <v>231</v>
      </c>
      <c r="C49" s="399">
        <f>'8.2 sz. mell(könyvtár)'!C52+'8.3 sz. mell(könyvtári áll.)'!C52+'8.4 sz. mell(védőnő)'!C52+'8.5 sz. mell (háziorv.)'!C52+'8.6 sz. mell (isk.étk)'!C52+'8.7 sz. mell(iskola)'!C52+'8.8 sz. mell(szolidarit)'!C52+'8.9 sz. mell(köztemető)'!C52+'8.10 sz. mell(önk.v.)'!C52+'8.11 sz. mell(közp.költs.)'!C52+'8.12 sz. mell(utak)'!C52+'8.13 sz. mell(közvil)'!C52+'8.14 sz. mell(város és község)'!C52+'8.15 sz. mell(fogorvos)'!C52+'8.16 sz. mell(közművelődés)'!C52+'8.24 sz. mell(Vészhelyzet)'!C52+'8.17 sz. mell(szoc.tám)'!C52+'8.18 sz. mell(szünid.étk.)'!C52+'8.... sz. mell'!C52+'8.19 sz. mell(önk.jogalk)'!C52+'8.20 sz. mell(tám.fin)'!C52+'8.21 sz. mell(államadó)'!C52+'8.22 sz. mell(önk.nem sorol)'!C52+'8.23 sz. mell(szabadidő)'!C52+'8.25 sz. mell(Közterület fennt)'!C52</f>
        <v>0</v>
      </c>
      <c r="D49" s="399">
        <f>'8.2 sz. mell(könyvtár)'!D52+'8.3 sz. mell(könyvtári áll.)'!D52+'8.4 sz. mell(védőnő)'!D52+'8.5 sz. mell (háziorv.)'!D52+'8.6 sz. mell (isk.étk)'!D52+'8.7 sz. mell(iskola)'!D52+'8.8 sz. mell(szolidarit)'!D52+'8.9 sz. mell(köztemető)'!D52+'8.10 sz. mell(önk.v.)'!D52+'8.11 sz. mell(közp.költs.)'!D52+'8.12 sz. mell(utak)'!D52+'8.13 sz. mell(közvil)'!D52+'8.14 sz. mell(város és község)'!D52+'8.15 sz. mell(fogorvos)'!D52+'8.16 sz. mell(közművelődés)'!D52+'8.24 sz. mell(Vészhelyzet)'!D52+'8.17 sz. mell(szoc.tám)'!D52+'8.18 sz. mell(szünid.étk.)'!D52+'8.... sz. mell'!D52+'8.19 sz. mell(önk.jogalk)'!D52+'8.20 sz. mell(tám.fin)'!D52+'8.21 sz. mell(államadó)'!D52+'8.22 sz. mell(önk.nem sorol)'!D52+'8.23 sz. mell(szabadidő)'!D52+'8.25 sz. mell(Közterület fennt)'!D52</f>
        <v>0</v>
      </c>
      <c r="E49" s="399">
        <f>'8.2 sz. mell(könyvtár)'!E52+'8.3 sz. mell(könyvtári áll.)'!E52+'8.4 sz. mell(védőnő)'!E52+'8.5 sz. mell (háziorv.)'!E52+'8.6 sz. mell (isk.étk)'!E52+'8.7 sz. mell(iskola)'!E52+'8.8 sz. mell(szolidarit)'!E52+'8.9 sz. mell(köztemető)'!E52+'8.10 sz. mell(önk.v.)'!E52+'8.11 sz. mell(közp.költs.)'!E52+'8.12 sz. mell(utak)'!E52+'8.13 sz. mell(közvil)'!E52+'8.14 sz. mell(város és község)'!E52+'8.15 sz. mell(fogorvos)'!E52+'8.16 sz. mell(közművelődés)'!E52+'8.24 sz. mell(Vészhelyzet)'!E52+'8.17 sz. mell(szoc.tám)'!E52+'8.18 sz. mell(szünid.étk.)'!E52+'8.... sz. mell'!E52+'8.19 sz. mell(önk.jogalk)'!E52+'8.20 sz. mell(tám.fin)'!E52+'8.21 sz. mell(államadó)'!E52+'8.22 sz. mell(önk.nem sorol)'!E52+'8.23 sz. mell(szabadidő)'!E52+'8.25 sz. mell(Közterület fennt)'!E52</f>
        <v>0</v>
      </c>
      <c r="F49" s="399">
        <f>'8.2 sz. mell(könyvtár)'!F52+'8.3 sz. mell(könyvtári áll.)'!F52+'8.4 sz. mell(védőnő)'!F52+'8.5 sz. mell (háziorv.)'!F52+'8.6 sz. mell (isk.étk)'!F52+'8.7 sz. mell(iskola)'!F52+'8.8 sz. mell(szolidarit)'!F52+'8.9 sz. mell(köztemető)'!F52+'8.10 sz. mell(önk.v.)'!F52+'8.11 sz. mell(közp.költs.)'!F52+'8.12 sz. mell(utak)'!F52+'8.13 sz. mell(közvil)'!F52+'8.14 sz. mell(város és község)'!F52+'8.15 sz. mell(fogorvos)'!F52+'8.16 sz. mell(közművelődés)'!F52+'8.24 sz. mell(Vészhelyzet)'!F52+'8.17 sz. mell(szoc.tám)'!F52+'8.18 sz. mell(szünid.étk.)'!F52+'8.... sz. mell'!F52+'8.19 sz. mell(önk.jogalk)'!F52+'8.20 sz. mell(tám.fin)'!F52+'8.21 sz. mell(államadó)'!F52+'8.22 sz. mell(önk.nem sorol)'!F52+'8.23 sz. mell(szabadidő)'!F52+'8.25 sz. mell(Közterület fennt)'!F52</f>
        <v>0</v>
      </c>
      <c r="G49" s="399">
        <f>'8.2 sz. mell(könyvtár)'!G52+'8.3 sz. mell(könyvtári áll.)'!G52+'8.4 sz. mell(védőnő)'!G52+'8.5 sz. mell (háziorv.)'!G52+'8.6 sz. mell (isk.étk)'!G52+'8.7 sz. mell(iskola)'!G52+'8.8 sz. mell(szolidarit)'!G52+'8.9 sz. mell(köztemető)'!G52+'8.10 sz. mell(önk.v.)'!G52+'8.11 sz. mell(közp.költs.)'!G52+'8.12 sz. mell(utak)'!G52+'8.13 sz. mell(közvil)'!G52+'8.14 sz. mell(város és község)'!G52+'8.15 sz. mell(fogorvos)'!G52+'8.16 sz. mell(közművelődés)'!G52+'8.24 sz. mell(Vészhelyzet)'!G52+'8.17 sz. mell(szoc.tám)'!G52+'8.18 sz. mell(szünid.étk.)'!G52+'8.... sz. mell'!G52+'8.19 sz. mell(önk.jogalk)'!G52+'8.20 sz. mell(tám.fin)'!G52+'8.21 sz. mell(államadó)'!G52+'8.22 sz. mell(önk.nem sorol)'!G52+'8.23 sz. mell(szabadidő)'!G52+'8.25 sz. mell(Közterület fennt)'!G52</f>
        <v>0</v>
      </c>
    </row>
    <row r="50" spans="1:7" s="196" customFormat="1" ht="12" customHeight="1" x14ac:dyDescent="0.2">
      <c r="A50" s="10" t="s">
        <v>227</v>
      </c>
      <c r="B50" s="388" t="s">
        <v>232</v>
      </c>
      <c r="C50" s="399">
        <f>'8.2 sz. mell(könyvtár)'!C53+'8.3 sz. mell(könyvtári áll.)'!C53+'8.4 sz. mell(védőnő)'!C53+'8.5 sz. mell (háziorv.)'!C53+'8.6 sz. mell (isk.étk)'!C53+'8.7 sz. mell(iskola)'!C53+'8.8 sz. mell(szolidarit)'!C53+'8.9 sz. mell(köztemető)'!C53+'8.10 sz. mell(önk.v.)'!C53+'8.11 sz. mell(közp.költs.)'!C53+'8.12 sz. mell(utak)'!C53+'8.13 sz. mell(közvil)'!C53+'8.14 sz. mell(város és község)'!C53+'8.15 sz. mell(fogorvos)'!C53+'8.16 sz. mell(közművelődés)'!C53+'8.24 sz. mell(Vészhelyzet)'!C53+'8.17 sz. mell(szoc.tám)'!C53+'8.18 sz. mell(szünid.étk.)'!C53+'8.... sz. mell'!C53+'8.19 sz. mell(önk.jogalk)'!C53+'8.20 sz. mell(tám.fin)'!C53+'8.21 sz. mell(államadó)'!C53+'8.22 sz. mell(önk.nem sorol)'!C53+'8.23 sz. mell(szabadidő)'!C53+'8.25 sz. mell(Közterület fennt)'!C53</f>
        <v>0</v>
      </c>
      <c r="D50" s="399">
        <f>'8.2 sz. mell(könyvtár)'!D53+'8.3 sz. mell(könyvtári áll.)'!D53+'8.4 sz. mell(védőnő)'!D53+'8.5 sz. mell (háziorv.)'!D53+'8.6 sz. mell (isk.étk)'!D53+'8.7 sz. mell(iskola)'!D53+'8.8 sz. mell(szolidarit)'!D53+'8.9 sz. mell(köztemető)'!D53+'8.10 sz. mell(önk.v.)'!D53+'8.11 sz. mell(közp.költs.)'!D53+'8.12 sz. mell(utak)'!D53+'8.13 sz. mell(közvil)'!D53+'8.14 sz. mell(város és község)'!D53+'8.15 sz. mell(fogorvos)'!D53+'8.16 sz. mell(közművelődés)'!D53+'8.24 sz. mell(Vészhelyzet)'!D53+'8.17 sz. mell(szoc.tám)'!D53+'8.18 sz. mell(szünid.étk.)'!D53+'8.... sz. mell'!D53+'8.19 sz. mell(önk.jogalk)'!D53+'8.20 sz. mell(tám.fin)'!D53+'8.21 sz. mell(államadó)'!D53+'8.22 sz. mell(önk.nem sorol)'!D53+'8.23 sz. mell(szabadidő)'!D53+'8.25 sz. mell(Közterület fennt)'!D53</f>
        <v>0</v>
      </c>
      <c r="E50" s="399">
        <f>'8.2 sz. mell(könyvtár)'!E53+'8.3 sz. mell(könyvtári áll.)'!E53+'8.4 sz. mell(védőnő)'!E53+'8.5 sz. mell (háziorv.)'!E53+'8.6 sz. mell (isk.étk)'!E53+'8.7 sz. mell(iskola)'!E53+'8.8 sz. mell(szolidarit)'!E53+'8.9 sz. mell(köztemető)'!E53+'8.10 sz. mell(önk.v.)'!E53+'8.11 sz. mell(közp.költs.)'!E53+'8.12 sz. mell(utak)'!E53+'8.13 sz. mell(közvil)'!E53+'8.14 sz. mell(város és község)'!E53+'8.15 sz. mell(fogorvos)'!E53+'8.16 sz. mell(közművelődés)'!E53+'8.24 sz. mell(Vészhelyzet)'!E53+'8.17 sz. mell(szoc.tám)'!E53+'8.18 sz. mell(szünid.étk.)'!E53+'8.... sz. mell'!E53+'8.19 sz. mell(önk.jogalk)'!E53+'8.20 sz. mell(tám.fin)'!E53+'8.21 sz. mell(államadó)'!E53+'8.22 sz. mell(önk.nem sorol)'!E53+'8.23 sz. mell(szabadidő)'!E53+'8.25 sz. mell(Közterület fennt)'!E53</f>
        <v>0</v>
      </c>
      <c r="F50" s="399">
        <f>'8.2 sz. mell(könyvtár)'!F53+'8.3 sz. mell(könyvtári áll.)'!F53+'8.4 sz. mell(védőnő)'!F53+'8.5 sz. mell (háziorv.)'!F53+'8.6 sz. mell (isk.étk)'!F53+'8.7 sz. mell(iskola)'!F53+'8.8 sz. mell(szolidarit)'!F53+'8.9 sz. mell(köztemető)'!F53+'8.10 sz. mell(önk.v.)'!F53+'8.11 sz. mell(közp.költs.)'!F53+'8.12 sz. mell(utak)'!F53+'8.13 sz. mell(közvil)'!F53+'8.14 sz. mell(város és község)'!F53+'8.15 sz. mell(fogorvos)'!F53+'8.16 sz. mell(közművelődés)'!F53+'8.24 sz. mell(Vészhelyzet)'!F53+'8.17 sz. mell(szoc.tám)'!F53+'8.18 sz. mell(szünid.étk.)'!F53+'8.... sz. mell'!F53+'8.19 sz. mell(önk.jogalk)'!F53+'8.20 sz. mell(tám.fin)'!F53+'8.21 sz. mell(államadó)'!F53+'8.22 sz. mell(önk.nem sorol)'!F53+'8.23 sz. mell(szabadidő)'!F53+'8.25 sz. mell(Közterület fennt)'!F53</f>
        <v>0</v>
      </c>
      <c r="G50" s="399">
        <f>'8.2 sz. mell(könyvtár)'!G53+'8.3 sz. mell(könyvtári áll.)'!G53+'8.4 sz. mell(védőnő)'!G53+'8.5 sz. mell (háziorv.)'!G53+'8.6 sz. mell (isk.étk)'!G53+'8.7 sz. mell(iskola)'!G53+'8.8 sz. mell(szolidarit)'!G53+'8.9 sz. mell(köztemető)'!G53+'8.10 sz. mell(önk.v.)'!G53+'8.11 sz. mell(közp.költs.)'!G53+'8.12 sz. mell(utak)'!G53+'8.13 sz. mell(közvil)'!G53+'8.14 sz. mell(város és község)'!G53+'8.15 sz. mell(fogorvos)'!G53+'8.16 sz. mell(közművelődés)'!G53+'8.24 sz. mell(Vészhelyzet)'!G53+'8.17 sz. mell(szoc.tám)'!G53+'8.18 sz. mell(szünid.étk.)'!G53+'8.... sz. mell'!G53+'8.19 sz. mell(önk.jogalk)'!G53+'8.20 sz. mell(tám.fin)'!G53+'8.21 sz. mell(államadó)'!G53+'8.22 sz. mell(önk.nem sorol)'!G53+'8.23 sz. mell(szabadidő)'!G53+'8.25 sz. mell(Közterület fennt)'!G53</f>
        <v>0</v>
      </c>
    </row>
    <row r="51" spans="1:7" s="196" customFormat="1" ht="12" customHeight="1" thickBot="1" x14ac:dyDescent="0.25">
      <c r="A51" s="12" t="s">
        <v>228</v>
      </c>
      <c r="B51" s="390" t="s">
        <v>233</v>
      </c>
      <c r="C51" s="407">
        <f>'8.2 sz. mell(könyvtár)'!C54+'8.3 sz. mell(könyvtári áll.)'!C54+'8.4 sz. mell(védőnő)'!C54+'8.5 sz. mell (háziorv.)'!C54+'8.6 sz. mell (isk.étk)'!C54+'8.7 sz. mell(iskola)'!C54+'8.8 sz. mell(szolidarit)'!C54+'8.9 sz. mell(köztemető)'!C54+'8.10 sz. mell(önk.v.)'!C54+'8.11 sz. mell(közp.költs.)'!C54+'8.12 sz. mell(utak)'!C54+'8.13 sz. mell(közvil)'!C54+'8.14 sz. mell(város és község)'!C54+'8.15 sz. mell(fogorvos)'!C54+'8.16 sz. mell(közművelődés)'!C54+'8.24 sz. mell(Vészhelyzet)'!C54+'8.17 sz. mell(szoc.tám)'!C54+'8.18 sz. mell(szünid.étk.)'!C54+'8.... sz. mell'!C54+'8.19 sz. mell(önk.jogalk)'!C54+'8.20 sz. mell(tám.fin)'!C54+'8.21 sz. mell(államadó)'!C54+'8.22 sz. mell(önk.nem sorol)'!C54+'8.23 sz. mell(szabadidő)'!C54+'8.25 sz. mell(Közterület fennt)'!C54</f>
        <v>0</v>
      </c>
      <c r="D51" s="407">
        <f>'8.2 sz. mell(könyvtár)'!D54+'8.3 sz. mell(könyvtári áll.)'!D54+'8.4 sz. mell(védőnő)'!D54+'8.5 sz. mell (háziorv.)'!D54+'8.6 sz. mell (isk.étk)'!D54+'8.7 sz. mell(iskola)'!D54+'8.8 sz. mell(szolidarit)'!D54+'8.9 sz. mell(köztemető)'!D54+'8.10 sz. mell(önk.v.)'!D54+'8.11 sz. mell(közp.költs.)'!D54+'8.12 sz. mell(utak)'!D54+'8.13 sz. mell(közvil)'!D54+'8.14 sz. mell(város és község)'!D54+'8.15 sz. mell(fogorvos)'!D54+'8.16 sz. mell(közművelődés)'!D54+'8.24 sz. mell(Vészhelyzet)'!D54+'8.17 sz. mell(szoc.tám)'!D54+'8.18 sz. mell(szünid.étk.)'!D54+'8.... sz. mell'!D54+'8.19 sz. mell(önk.jogalk)'!D54+'8.20 sz. mell(tám.fin)'!D54+'8.21 sz. mell(államadó)'!D54+'8.22 sz. mell(önk.nem sorol)'!D54+'8.23 sz. mell(szabadidő)'!D54+'8.25 sz. mell(Közterület fennt)'!D54</f>
        <v>0</v>
      </c>
      <c r="E51" s="407">
        <f>'8.2 sz. mell(könyvtár)'!E54+'8.3 sz. mell(könyvtári áll.)'!E54+'8.4 sz. mell(védőnő)'!E54+'8.5 sz. mell (háziorv.)'!E54+'8.6 sz. mell (isk.étk)'!E54+'8.7 sz. mell(iskola)'!E54+'8.8 sz. mell(szolidarit)'!E54+'8.9 sz. mell(köztemető)'!E54+'8.10 sz. mell(önk.v.)'!E54+'8.11 sz. mell(közp.költs.)'!E54+'8.12 sz. mell(utak)'!E54+'8.13 sz. mell(közvil)'!E54+'8.14 sz. mell(város és község)'!E54+'8.15 sz. mell(fogorvos)'!E54+'8.16 sz. mell(közművelődés)'!E54+'8.24 sz. mell(Vészhelyzet)'!E54+'8.17 sz. mell(szoc.tám)'!E54+'8.18 sz. mell(szünid.étk.)'!E54+'8.... sz. mell'!E54+'8.19 sz. mell(önk.jogalk)'!E54+'8.20 sz. mell(tám.fin)'!E54+'8.21 sz. mell(államadó)'!E54+'8.22 sz. mell(önk.nem sorol)'!E54+'8.23 sz. mell(szabadidő)'!E54+'8.25 sz. mell(Közterület fennt)'!E54</f>
        <v>0</v>
      </c>
      <c r="F51" s="407">
        <f>'8.2 sz. mell(könyvtár)'!F54+'8.3 sz. mell(könyvtári áll.)'!F54+'8.4 sz. mell(védőnő)'!F54+'8.5 sz. mell (háziorv.)'!F54+'8.6 sz. mell (isk.étk)'!F54+'8.7 sz. mell(iskola)'!F54+'8.8 sz. mell(szolidarit)'!F54+'8.9 sz. mell(köztemető)'!F54+'8.10 sz. mell(önk.v.)'!F54+'8.11 sz. mell(közp.költs.)'!F54+'8.12 sz. mell(utak)'!F54+'8.13 sz. mell(közvil)'!F54+'8.14 sz. mell(város és község)'!F54+'8.15 sz. mell(fogorvos)'!F54+'8.16 sz. mell(közművelődés)'!F54+'8.24 sz. mell(Vészhelyzet)'!F54+'8.17 sz. mell(szoc.tám)'!F54+'8.18 sz. mell(szünid.étk.)'!F54+'8.... sz. mell'!F54+'8.19 sz. mell(önk.jogalk)'!F54+'8.20 sz. mell(tám.fin)'!F54+'8.21 sz. mell(államadó)'!F54+'8.22 sz. mell(önk.nem sorol)'!F54+'8.23 sz. mell(szabadidő)'!F54+'8.25 sz. mell(Közterület fennt)'!F54</f>
        <v>0</v>
      </c>
      <c r="G51" s="407">
        <f>'8.2 sz. mell(könyvtár)'!G54+'8.3 sz. mell(könyvtári áll.)'!G54+'8.4 sz. mell(védőnő)'!G54+'8.5 sz. mell (háziorv.)'!G54+'8.6 sz. mell (isk.étk)'!G54+'8.7 sz. mell(iskola)'!G54+'8.8 sz. mell(szolidarit)'!G54+'8.9 sz. mell(köztemető)'!G54+'8.10 sz. mell(önk.v.)'!G54+'8.11 sz. mell(közp.költs.)'!G54+'8.12 sz. mell(utak)'!G54+'8.13 sz. mell(közvil)'!G54+'8.14 sz. mell(város és község)'!G54+'8.15 sz. mell(fogorvos)'!G54+'8.16 sz. mell(közművelődés)'!G54+'8.24 sz. mell(Vészhelyzet)'!G54+'8.17 sz. mell(szoc.tám)'!G54+'8.18 sz. mell(szünid.étk.)'!G54+'8.... sz. mell'!G54+'8.19 sz. mell(önk.jogalk)'!G54+'8.20 sz. mell(tám.fin)'!G54+'8.21 sz. mell(államadó)'!G54+'8.22 sz. mell(önk.nem sorol)'!G54+'8.23 sz. mell(szabadidő)'!G54+'8.25 sz. mell(Közterület fennt)'!G54</f>
        <v>0</v>
      </c>
    </row>
    <row r="52" spans="1:7" s="196" customFormat="1" ht="12" customHeight="1" thickBot="1" x14ac:dyDescent="0.25">
      <c r="A52" s="16" t="s">
        <v>137</v>
      </c>
      <c r="B52" s="322" t="s">
        <v>234</v>
      </c>
      <c r="C52" s="406">
        <f>'8.2 sz. mell(könyvtár)'!C55+'8.3 sz. mell(könyvtári áll.)'!C55+'8.4 sz. mell(védőnő)'!C55+'8.5 sz. mell (háziorv.)'!C55+'8.6 sz. mell (isk.étk)'!C55+'8.7 sz. mell(iskola)'!C55+'8.8 sz. mell(szolidarit)'!C55+'8.9 sz. mell(köztemető)'!C55+'8.10 sz. mell(önk.v.)'!C55+'8.11 sz. mell(közp.költs.)'!C55+'8.12 sz. mell(utak)'!C55+'8.13 sz. mell(közvil)'!C55+'8.14 sz. mell(város és község)'!C55+'8.15 sz. mell(fogorvos)'!C55+'8.16 sz. mell(közművelődés)'!C55+'8.24 sz. mell(Vészhelyzet)'!C55+'8.17 sz. mell(szoc.tám)'!C55+'8.18 sz. mell(szünid.étk.)'!C55+'8.... sz. mell'!C55+'8.19 sz. mell(önk.jogalk)'!C55+'8.20 sz. mell(tám.fin)'!C55+'8.21 sz. mell(államadó)'!C55+'8.22 sz. mell(önk.nem sorol)'!C55+'8.23 sz. mell(szabadidő)'!C55+'8.25 sz. mell(Közterület fennt)'!C55</f>
        <v>35000000</v>
      </c>
      <c r="D52" s="406">
        <f>'8.2 sz. mell(könyvtár)'!D55+'8.3 sz. mell(könyvtári áll.)'!D55+'8.4 sz. mell(védőnő)'!D55+'8.5 sz. mell (háziorv.)'!D55+'8.6 sz. mell (isk.étk)'!D55+'8.7 sz. mell(iskola)'!D55+'8.8 sz. mell(szolidarit)'!D55+'8.9 sz. mell(köztemető)'!D55+'8.10 sz. mell(önk.v.)'!D55+'8.11 sz. mell(közp.költs.)'!D55+'8.12 sz. mell(utak)'!D55+'8.13 sz. mell(közvil)'!D55+'8.14 sz. mell(város és község)'!D55+'8.15 sz. mell(fogorvos)'!D55+'8.16 sz. mell(közművelődés)'!D55+'8.24 sz. mell(Vészhelyzet)'!D55+'8.17 sz. mell(szoc.tám)'!D55+'8.18 sz. mell(szünid.étk.)'!D55+'8.... sz. mell'!D55+'8.19 sz. mell(önk.jogalk)'!D55+'8.20 sz. mell(tám.fin)'!D55+'8.21 sz. mell(államadó)'!D55+'8.22 sz. mell(önk.nem sorol)'!D55+'8.23 sz. mell(szabadidő)'!D55+'8.25 sz. mell(Közterület fennt)'!D55</f>
        <v>35000000</v>
      </c>
      <c r="E52" s="406">
        <f>'8.2 sz. mell(könyvtár)'!E55+'8.3 sz. mell(könyvtári áll.)'!E55+'8.4 sz. mell(védőnő)'!E55+'8.5 sz. mell (háziorv.)'!E55+'8.6 sz. mell (isk.étk)'!E55+'8.7 sz. mell(iskola)'!E55+'8.8 sz. mell(szolidarit)'!E55+'8.9 sz. mell(köztemető)'!E55+'8.10 sz. mell(önk.v.)'!E55+'8.11 sz. mell(közp.költs.)'!E55+'8.12 sz. mell(utak)'!E55+'8.13 sz. mell(közvil)'!E55+'8.14 sz. mell(város és község)'!E55+'8.15 sz. mell(fogorvos)'!E55+'8.16 sz. mell(közművelődés)'!E55+'8.24 sz. mell(Vészhelyzet)'!E55+'8.17 sz. mell(szoc.tám)'!E55+'8.18 sz. mell(szünid.étk.)'!E55+'8.... sz. mell'!E55+'8.19 sz. mell(önk.jogalk)'!E55+'8.20 sz. mell(tám.fin)'!E55+'8.21 sz. mell(államadó)'!E55+'8.22 sz. mell(önk.nem sorol)'!E55+'8.23 sz. mell(szabadidő)'!E55+'8.25 sz. mell(Közterület fennt)'!E55</f>
        <v>35000000</v>
      </c>
      <c r="F52" s="406">
        <f>'8.2 sz. mell(könyvtár)'!F55+'8.3 sz. mell(könyvtári áll.)'!F55+'8.4 sz. mell(védőnő)'!F55+'8.5 sz. mell (háziorv.)'!F55+'8.6 sz. mell (isk.étk)'!F55+'8.7 sz. mell(iskola)'!F55+'8.8 sz. mell(szolidarit)'!F55+'8.9 sz. mell(köztemető)'!F55+'8.10 sz. mell(önk.v.)'!F55+'8.11 sz. mell(közp.költs.)'!F55+'8.12 sz. mell(utak)'!F55+'8.13 sz. mell(közvil)'!F55+'8.14 sz. mell(város és község)'!F55+'8.15 sz. mell(fogorvos)'!F55+'8.16 sz. mell(közművelődés)'!F55+'8.24 sz. mell(Vészhelyzet)'!F55+'8.17 sz. mell(szoc.tám)'!F55+'8.18 sz. mell(szünid.étk.)'!F55+'8.... sz. mell'!F55+'8.19 sz. mell(önk.jogalk)'!F55+'8.20 sz. mell(tám.fin)'!F55+'8.21 sz. mell(államadó)'!F55+'8.22 sz. mell(önk.nem sorol)'!F55+'8.23 sz. mell(szabadidő)'!F55+'8.25 sz. mell(Közterület fennt)'!F55</f>
        <v>35000000</v>
      </c>
      <c r="G52" s="657">
        <f>'8.2 sz. mell(könyvtár)'!G55+'8.3 sz. mell(könyvtári áll.)'!G55+'8.4 sz. mell(védőnő)'!G55+'8.5 sz. mell (háziorv.)'!G55+'8.6 sz. mell (isk.étk)'!G55+'8.7 sz. mell(iskola)'!G55+'8.8 sz. mell(szolidarit)'!G55+'8.9 sz. mell(köztemető)'!G55+'8.10 sz. mell(önk.v.)'!G55+'8.11 sz. mell(közp.költs.)'!G55+'8.12 sz. mell(utak)'!G55+'8.13 sz. mell(közvil)'!G55+'8.14 sz. mell(város és község)'!G55+'8.15 sz. mell(fogorvos)'!G55+'8.16 sz. mell(közművelődés)'!G55+'8.24 sz. mell(Vészhelyzet)'!G55+'8.17 sz. mell(szoc.tám)'!G55+'8.18 sz. mell(szünid.étk.)'!G55+'8.... sz. mell'!G55+'8.19 sz. mell(önk.jogalk)'!G55+'8.20 sz. mell(tám.fin)'!G55+'8.21 sz. mell(államadó)'!G55+'8.22 sz. mell(önk.nem sorol)'!G55+'8.23 sz. mell(szabadidő)'!G55+'8.25 sz. mell(Közterület fennt)'!G55</f>
        <v>0</v>
      </c>
    </row>
    <row r="53" spans="1:7" s="196" customFormat="1" ht="12" customHeight="1" x14ac:dyDescent="0.2">
      <c r="A53" s="11" t="s">
        <v>86</v>
      </c>
      <c r="B53" s="387" t="s">
        <v>235</v>
      </c>
      <c r="C53" s="405">
        <f>'8.2 sz. mell(könyvtár)'!C56+'8.3 sz. mell(könyvtári áll.)'!C56+'8.4 sz. mell(védőnő)'!C56+'8.5 sz. mell (háziorv.)'!C56+'8.6 sz. mell (isk.étk)'!C56+'8.7 sz. mell(iskola)'!C56+'8.8 sz. mell(szolidarit)'!C56+'8.9 sz. mell(köztemető)'!C56+'8.10 sz. mell(önk.v.)'!C56+'8.11 sz. mell(közp.költs.)'!C56+'8.12 sz. mell(utak)'!C56+'8.13 sz. mell(közvil)'!C56+'8.14 sz. mell(város és község)'!C56+'8.15 sz. mell(fogorvos)'!C56+'8.16 sz. mell(közművelődés)'!C56+'8.24 sz. mell(Vészhelyzet)'!C56+'8.17 sz. mell(szoc.tám)'!C56+'8.18 sz. mell(szünid.étk.)'!C56+'8.... sz. mell'!C56+'8.19 sz. mell(önk.jogalk)'!C56+'8.20 sz. mell(tám.fin)'!C56+'8.21 sz. mell(államadó)'!C56+'8.22 sz. mell(önk.nem sorol)'!C56+'8.23 sz. mell(szabadidő)'!C56+'8.25 sz. mell(Közterület fennt)'!C56</f>
        <v>0</v>
      </c>
      <c r="D53" s="405">
        <f>'8.2 sz. mell(könyvtár)'!D56+'8.3 sz. mell(könyvtári áll.)'!D56+'8.4 sz. mell(védőnő)'!D56+'8.5 sz. mell (háziorv.)'!D56+'8.6 sz. mell (isk.étk)'!D56+'8.7 sz. mell(iskola)'!D56+'8.8 sz. mell(szolidarit)'!D56+'8.9 sz. mell(köztemető)'!D56+'8.10 sz. mell(önk.v.)'!D56+'8.11 sz. mell(közp.költs.)'!D56+'8.12 sz. mell(utak)'!D56+'8.13 sz. mell(közvil)'!D56+'8.14 sz. mell(város és község)'!D56+'8.15 sz. mell(fogorvos)'!D56+'8.16 sz. mell(közművelődés)'!D56+'8.24 sz. mell(Vészhelyzet)'!D56+'8.17 sz. mell(szoc.tám)'!D56+'8.18 sz. mell(szünid.étk.)'!D56+'8.... sz. mell'!D56+'8.19 sz. mell(önk.jogalk)'!D56+'8.20 sz. mell(tám.fin)'!D56+'8.21 sz. mell(államadó)'!D56+'8.22 sz. mell(önk.nem sorol)'!D56+'8.23 sz. mell(szabadidő)'!D56+'8.25 sz. mell(Közterület fennt)'!D56</f>
        <v>0</v>
      </c>
      <c r="E53" s="405">
        <f>'8.2 sz. mell(könyvtár)'!E56+'8.3 sz. mell(könyvtári áll.)'!E56+'8.4 sz. mell(védőnő)'!E56+'8.5 sz. mell (háziorv.)'!E56+'8.6 sz. mell (isk.étk)'!E56+'8.7 sz. mell(iskola)'!E56+'8.8 sz. mell(szolidarit)'!E56+'8.9 sz. mell(köztemető)'!E56+'8.10 sz. mell(önk.v.)'!E56+'8.11 sz. mell(közp.költs.)'!E56+'8.12 sz. mell(utak)'!E56+'8.13 sz. mell(közvil)'!E56+'8.14 sz. mell(város és község)'!E56+'8.15 sz. mell(fogorvos)'!E56+'8.16 sz. mell(közművelődés)'!E56+'8.24 sz. mell(Vészhelyzet)'!E56+'8.17 sz. mell(szoc.tám)'!E56+'8.18 sz. mell(szünid.étk.)'!E56+'8.... sz. mell'!E56+'8.19 sz. mell(önk.jogalk)'!E56+'8.20 sz. mell(tám.fin)'!E56+'8.21 sz. mell(államadó)'!E56+'8.22 sz. mell(önk.nem sorol)'!E56+'8.23 sz. mell(szabadidő)'!E56+'8.25 sz. mell(Közterület fennt)'!E56</f>
        <v>0</v>
      </c>
      <c r="F53" s="405">
        <f>'8.2 sz. mell(könyvtár)'!F56+'8.3 sz. mell(könyvtári áll.)'!F56+'8.4 sz. mell(védőnő)'!F56+'8.5 sz. mell (háziorv.)'!F56+'8.6 sz. mell (isk.étk)'!F56+'8.7 sz. mell(iskola)'!F56+'8.8 sz. mell(szolidarit)'!F56+'8.9 sz. mell(köztemető)'!F56+'8.10 sz. mell(önk.v.)'!F56+'8.11 sz. mell(közp.költs.)'!F56+'8.12 sz. mell(utak)'!F56+'8.13 sz. mell(közvil)'!F56+'8.14 sz. mell(város és község)'!F56+'8.15 sz. mell(fogorvos)'!F56+'8.16 sz. mell(közművelődés)'!F56+'8.24 sz. mell(Vészhelyzet)'!F56+'8.17 sz. mell(szoc.tám)'!F56+'8.18 sz. mell(szünid.étk.)'!F56+'8.... sz. mell'!F56+'8.19 sz. mell(önk.jogalk)'!F56+'8.20 sz. mell(tám.fin)'!F56+'8.21 sz. mell(államadó)'!F56+'8.22 sz. mell(önk.nem sorol)'!F56+'8.23 sz. mell(szabadidő)'!F56+'8.25 sz. mell(Közterület fennt)'!F56</f>
        <v>0</v>
      </c>
      <c r="G53" s="405">
        <f>'8.2 sz. mell(könyvtár)'!G56+'8.3 sz. mell(könyvtári áll.)'!G56+'8.4 sz. mell(védőnő)'!G56+'8.5 sz. mell (háziorv.)'!G56+'8.6 sz. mell (isk.étk)'!G56+'8.7 sz. mell(iskola)'!G56+'8.8 sz. mell(szolidarit)'!G56+'8.9 sz. mell(köztemető)'!G56+'8.10 sz. mell(önk.v.)'!G56+'8.11 sz. mell(közp.költs.)'!G56+'8.12 sz. mell(utak)'!G56+'8.13 sz. mell(közvil)'!G56+'8.14 sz. mell(város és község)'!G56+'8.15 sz. mell(fogorvos)'!G56+'8.16 sz. mell(közművelődés)'!G56+'8.24 sz. mell(Vészhelyzet)'!G56+'8.17 sz. mell(szoc.tám)'!G56+'8.18 sz. mell(szünid.étk.)'!G56+'8.... sz. mell'!G56+'8.19 sz. mell(önk.jogalk)'!G56+'8.20 sz. mell(tám.fin)'!G56+'8.21 sz. mell(államadó)'!G56+'8.22 sz. mell(önk.nem sorol)'!G56+'8.23 sz. mell(szabadidő)'!G56+'8.25 sz. mell(Közterület fennt)'!G56</f>
        <v>0</v>
      </c>
    </row>
    <row r="54" spans="1:7" s="196" customFormat="1" ht="12" customHeight="1" x14ac:dyDescent="0.2">
      <c r="A54" s="10" t="s">
        <v>87</v>
      </c>
      <c r="B54" s="388" t="s">
        <v>366</v>
      </c>
      <c r="C54" s="399">
        <f>'8.2 sz. mell(könyvtár)'!C57+'8.3 sz. mell(könyvtári áll.)'!C57+'8.4 sz. mell(védőnő)'!C57+'8.5 sz. mell (háziorv.)'!C57+'8.6 sz. mell (isk.étk)'!C57+'8.7 sz. mell(iskola)'!C57+'8.8 sz. mell(szolidarit)'!C57+'8.9 sz. mell(köztemető)'!C57+'8.10 sz. mell(önk.v.)'!C57+'8.11 sz. mell(közp.költs.)'!C57+'8.12 sz. mell(utak)'!C57+'8.13 sz. mell(közvil)'!C57+'8.14 sz. mell(város és község)'!C57+'8.15 sz. mell(fogorvos)'!C57+'8.16 sz. mell(közművelődés)'!C57+'8.24 sz. mell(Vészhelyzet)'!C57+'8.17 sz. mell(szoc.tám)'!C57+'8.18 sz. mell(szünid.étk.)'!C57+'8.... sz. mell'!C57+'8.19 sz. mell(önk.jogalk)'!C57+'8.20 sz. mell(tám.fin)'!C57+'8.21 sz. mell(államadó)'!C57+'8.22 sz. mell(önk.nem sorol)'!C57+'8.23 sz. mell(szabadidő)'!C57+'8.25 sz. mell(Közterület fennt)'!C57</f>
        <v>35000000</v>
      </c>
      <c r="D54" s="399">
        <f>'8.2 sz. mell(könyvtár)'!D57+'8.3 sz. mell(könyvtári áll.)'!D57+'8.4 sz. mell(védőnő)'!D57+'8.5 sz. mell (háziorv.)'!D57+'8.6 sz. mell (isk.étk)'!D57+'8.7 sz. mell(iskola)'!D57+'8.8 sz. mell(szolidarit)'!D57+'8.9 sz. mell(köztemető)'!D57+'8.10 sz. mell(önk.v.)'!D57+'8.11 sz. mell(közp.költs.)'!D57+'8.12 sz. mell(utak)'!D57+'8.13 sz. mell(közvil)'!D57+'8.14 sz. mell(város és község)'!D57+'8.15 sz. mell(fogorvos)'!D57+'8.16 sz. mell(közművelődés)'!D57+'8.24 sz. mell(Vészhelyzet)'!D57+'8.17 sz. mell(szoc.tám)'!D57+'8.18 sz. mell(szünid.étk.)'!D57+'8.... sz. mell'!D57+'8.19 sz. mell(önk.jogalk)'!D57+'8.20 sz. mell(tám.fin)'!D57+'8.21 sz. mell(államadó)'!D57+'8.22 sz. mell(önk.nem sorol)'!D57+'8.23 sz. mell(szabadidő)'!D57+'8.25 sz. mell(Közterület fennt)'!D57</f>
        <v>35000000</v>
      </c>
      <c r="E54" s="399">
        <f>'8.2 sz. mell(könyvtár)'!E57+'8.3 sz. mell(könyvtári áll.)'!E57+'8.4 sz. mell(védőnő)'!E57+'8.5 sz. mell (háziorv.)'!E57+'8.6 sz. mell (isk.étk)'!E57+'8.7 sz. mell(iskola)'!E57+'8.8 sz. mell(szolidarit)'!E57+'8.9 sz. mell(köztemető)'!E57+'8.10 sz. mell(önk.v.)'!E57+'8.11 sz. mell(közp.költs.)'!E57+'8.12 sz. mell(utak)'!E57+'8.13 sz. mell(közvil)'!E57+'8.14 sz. mell(város és község)'!E57+'8.15 sz. mell(fogorvos)'!E57+'8.16 sz. mell(közművelődés)'!E57+'8.24 sz. mell(Vészhelyzet)'!E57+'8.17 sz. mell(szoc.tám)'!E57+'8.18 sz. mell(szünid.étk.)'!E57+'8.... sz. mell'!E57+'8.19 sz. mell(önk.jogalk)'!E57+'8.20 sz. mell(tám.fin)'!E57+'8.21 sz. mell(államadó)'!E57+'8.22 sz. mell(önk.nem sorol)'!E57+'8.23 sz. mell(szabadidő)'!E57+'8.25 sz. mell(Közterület fennt)'!E57</f>
        <v>35000000</v>
      </c>
      <c r="F54" s="399">
        <f>'8.2 sz. mell(könyvtár)'!F57+'8.3 sz. mell(könyvtári áll.)'!F57+'8.4 sz. mell(védőnő)'!F57+'8.5 sz. mell (háziorv.)'!F57+'8.6 sz. mell (isk.étk)'!F57+'8.7 sz. mell(iskola)'!F57+'8.8 sz. mell(szolidarit)'!F57+'8.9 sz. mell(köztemető)'!F57+'8.10 sz. mell(önk.v.)'!F57+'8.11 sz. mell(közp.költs.)'!F57+'8.12 sz. mell(utak)'!F57+'8.13 sz. mell(közvil)'!F57+'8.14 sz. mell(város és község)'!F57+'8.15 sz. mell(fogorvos)'!F57+'8.16 sz. mell(közművelődés)'!F57+'8.24 sz. mell(Vészhelyzet)'!F57+'8.17 sz. mell(szoc.tám)'!F57+'8.18 sz. mell(szünid.étk.)'!F57+'8.... sz. mell'!F57+'8.19 sz. mell(önk.jogalk)'!F57+'8.20 sz. mell(tám.fin)'!F57+'8.21 sz. mell(államadó)'!F57+'8.22 sz. mell(önk.nem sorol)'!F57+'8.23 sz. mell(szabadidő)'!F57+'8.25 sz. mell(Közterület fennt)'!F57</f>
        <v>35000000</v>
      </c>
      <c r="G54" s="657">
        <f>'8.2 sz. mell(könyvtár)'!G57+'8.3 sz. mell(könyvtári áll.)'!G57+'8.4 sz. mell(védőnő)'!G57+'8.5 sz. mell (háziorv.)'!G57+'8.6 sz. mell (isk.étk)'!G57+'8.7 sz. mell(iskola)'!G57+'8.8 sz. mell(szolidarit)'!G57+'8.9 sz. mell(köztemető)'!G57+'8.10 sz. mell(önk.v.)'!G57+'8.11 sz. mell(közp.költs.)'!G57+'8.12 sz. mell(utak)'!G57+'8.13 sz. mell(közvil)'!G57+'8.14 sz. mell(város és község)'!G57+'8.15 sz. mell(fogorvos)'!G57+'8.16 sz. mell(közművelődés)'!G57+'8.24 sz. mell(Vészhelyzet)'!G57+'8.17 sz. mell(szoc.tám)'!G57+'8.18 sz. mell(szünid.étk.)'!G57+'8.... sz. mell'!G57+'8.19 sz. mell(önk.jogalk)'!G57+'8.20 sz. mell(tám.fin)'!G57+'8.21 sz. mell(államadó)'!G57+'8.22 sz. mell(önk.nem sorol)'!G57+'8.23 sz. mell(szabadidő)'!G57+'8.25 sz. mell(Közterület fennt)'!G57</f>
        <v>0</v>
      </c>
    </row>
    <row r="55" spans="1:7" s="196" customFormat="1" ht="12" customHeight="1" x14ac:dyDescent="0.2">
      <c r="A55" s="10" t="s">
        <v>238</v>
      </c>
      <c r="B55" s="388" t="s">
        <v>236</v>
      </c>
      <c r="C55" s="399">
        <f>'8.2 sz. mell(könyvtár)'!C58+'8.3 sz. mell(könyvtári áll.)'!C58+'8.4 sz. mell(védőnő)'!C58+'8.5 sz. mell (háziorv.)'!C58+'8.6 sz. mell (isk.étk)'!C58+'8.7 sz. mell(iskola)'!C58+'8.8 sz. mell(szolidarit)'!C58+'8.9 sz. mell(köztemető)'!C58+'8.10 sz. mell(önk.v.)'!C58+'8.11 sz. mell(közp.költs.)'!C58+'8.12 sz. mell(utak)'!C58+'8.13 sz. mell(közvil)'!C58+'8.14 sz. mell(város és község)'!C58+'8.15 sz. mell(fogorvos)'!C58+'8.16 sz. mell(közművelődés)'!C58+'8.24 sz. mell(Vészhelyzet)'!C58+'8.17 sz. mell(szoc.tám)'!C58+'8.18 sz. mell(szünid.étk.)'!C58+'8.... sz. mell'!C58+'8.19 sz. mell(önk.jogalk)'!C58+'8.20 sz. mell(tám.fin)'!C58+'8.21 sz. mell(államadó)'!C58+'8.22 sz. mell(önk.nem sorol)'!C58+'8.23 sz. mell(szabadidő)'!C58+'8.25 sz. mell(Közterület fennt)'!C58</f>
        <v>0</v>
      </c>
      <c r="D55" s="399">
        <f>'8.2 sz. mell(könyvtár)'!D58+'8.3 sz. mell(könyvtári áll.)'!D58+'8.4 sz. mell(védőnő)'!D58+'8.5 sz. mell (háziorv.)'!D58+'8.6 sz. mell (isk.étk)'!D58+'8.7 sz. mell(iskola)'!D58+'8.8 sz. mell(szolidarit)'!D58+'8.9 sz. mell(köztemető)'!D58+'8.10 sz. mell(önk.v.)'!D58+'8.11 sz. mell(közp.költs.)'!D58+'8.12 sz. mell(utak)'!D58+'8.13 sz. mell(közvil)'!D58+'8.14 sz. mell(város és község)'!D58+'8.15 sz. mell(fogorvos)'!D58+'8.16 sz. mell(közművelődés)'!D58+'8.24 sz. mell(Vészhelyzet)'!D58+'8.17 sz. mell(szoc.tám)'!D58+'8.18 sz. mell(szünid.étk.)'!D58+'8.... sz. mell'!D58+'8.19 sz. mell(önk.jogalk)'!D58+'8.20 sz. mell(tám.fin)'!D58+'8.21 sz. mell(államadó)'!D58+'8.22 sz. mell(önk.nem sorol)'!D58+'8.23 sz. mell(szabadidő)'!D58+'8.25 sz. mell(Közterület fennt)'!D58</f>
        <v>0</v>
      </c>
      <c r="E55" s="399">
        <f>'8.2 sz. mell(könyvtár)'!E58+'8.3 sz. mell(könyvtári áll.)'!E58+'8.4 sz. mell(védőnő)'!E58+'8.5 sz. mell (háziorv.)'!E58+'8.6 sz. mell (isk.étk)'!E58+'8.7 sz. mell(iskola)'!E58+'8.8 sz. mell(szolidarit)'!E58+'8.9 sz. mell(köztemető)'!E58+'8.10 sz. mell(önk.v.)'!E58+'8.11 sz. mell(közp.költs.)'!E58+'8.12 sz. mell(utak)'!E58+'8.13 sz. mell(közvil)'!E58+'8.14 sz. mell(város és község)'!E58+'8.15 sz. mell(fogorvos)'!E58+'8.16 sz. mell(közművelődés)'!E58+'8.24 sz. mell(Vészhelyzet)'!E58+'8.17 sz. mell(szoc.tám)'!E58+'8.18 sz. mell(szünid.étk.)'!E58+'8.... sz. mell'!E58+'8.19 sz. mell(önk.jogalk)'!E58+'8.20 sz. mell(tám.fin)'!E58+'8.21 sz. mell(államadó)'!E58+'8.22 sz. mell(önk.nem sorol)'!E58+'8.23 sz. mell(szabadidő)'!E58+'8.25 sz. mell(Közterület fennt)'!E58</f>
        <v>0</v>
      </c>
      <c r="F55" s="399">
        <f>'8.2 sz. mell(könyvtár)'!F58+'8.3 sz. mell(könyvtári áll.)'!F58+'8.4 sz. mell(védőnő)'!F58+'8.5 sz. mell (háziorv.)'!F58+'8.6 sz. mell (isk.étk)'!F58+'8.7 sz. mell(iskola)'!F58+'8.8 sz. mell(szolidarit)'!F58+'8.9 sz. mell(köztemető)'!F58+'8.10 sz. mell(önk.v.)'!F58+'8.11 sz. mell(közp.költs.)'!F58+'8.12 sz. mell(utak)'!F58+'8.13 sz. mell(közvil)'!F58+'8.14 sz. mell(város és község)'!F58+'8.15 sz. mell(fogorvos)'!F58+'8.16 sz. mell(közművelődés)'!F58+'8.24 sz. mell(Vészhelyzet)'!F58+'8.17 sz. mell(szoc.tám)'!F58+'8.18 sz. mell(szünid.étk.)'!F58+'8.... sz. mell'!F58+'8.19 sz. mell(önk.jogalk)'!F58+'8.20 sz. mell(tám.fin)'!F58+'8.21 sz. mell(államadó)'!F58+'8.22 sz. mell(önk.nem sorol)'!F58+'8.23 sz. mell(szabadidő)'!F58+'8.25 sz. mell(Közterület fennt)'!F58</f>
        <v>0</v>
      </c>
      <c r="G55" s="399">
        <f>'8.2 sz. mell(könyvtár)'!G58+'8.3 sz. mell(könyvtári áll.)'!G58+'8.4 sz. mell(védőnő)'!G58+'8.5 sz. mell (háziorv.)'!G58+'8.6 sz. mell (isk.étk)'!G58+'8.7 sz. mell(iskola)'!G58+'8.8 sz. mell(szolidarit)'!G58+'8.9 sz. mell(köztemető)'!G58+'8.10 sz. mell(önk.v.)'!G58+'8.11 sz. mell(közp.költs.)'!G58+'8.12 sz. mell(utak)'!G58+'8.13 sz. mell(közvil)'!G58+'8.14 sz. mell(város és község)'!G58+'8.15 sz. mell(fogorvos)'!G58+'8.16 sz. mell(közművelődés)'!G58+'8.24 sz. mell(Vészhelyzet)'!G58+'8.17 sz. mell(szoc.tám)'!G58+'8.18 sz. mell(szünid.étk.)'!G58+'8.... sz. mell'!G58+'8.19 sz. mell(önk.jogalk)'!G58+'8.20 sz. mell(tám.fin)'!G58+'8.21 sz. mell(államadó)'!G58+'8.22 sz. mell(önk.nem sorol)'!G58+'8.23 sz. mell(szabadidő)'!G58+'8.25 sz. mell(Közterület fennt)'!G58</f>
        <v>0</v>
      </c>
    </row>
    <row r="56" spans="1:7" s="196" customFormat="1" ht="12" customHeight="1" thickBot="1" x14ac:dyDescent="0.25">
      <c r="A56" s="12" t="s">
        <v>239</v>
      </c>
      <c r="B56" s="390" t="s">
        <v>237</v>
      </c>
      <c r="C56" s="407">
        <f>'8.2 sz. mell(könyvtár)'!C59+'8.3 sz. mell(könyvtári áll.)'!C59+'8.4 sz. mell(védőnő)'!C59+'8.5 sz. mell (háziorv.)'!C59+'8.6 sz. mell (isk.étk)'!C59+'8.7 sz. mell(iskola)'!C59+'8.8 sz. mell(szolidarit)'!C59+'8.9 sz. mell(köztemető)'!C59+'8.10 sz. mell(önk.v.)'!C59+'8.11 sz. mell(közp.költs.)'!C59+'8.12 sz. mell(utak)'!C59+'8.13 sz. mell(közvil)'!C59+'8.14 sz. mell(város és község)'!C59+'8.15 sz. mell(fogorvos)'!C59+'8.16 sz. mell(közművelődés)'!C59+'8.24 sz. mell(Vészhelyzet)'!C59+'8.17 sz. mell(szoc.tám)'!C59+'8.18 sz. mell(szünid.étk.)'!C59+'8.... sz. mell'!C59+'8.19 sz. mell(önk.jogalk)'!C59+'8.20 sz. mell(tám.fin)'!C59+'8.21 sz. mell(államadó)'!C59+'8.22 sz. mell(önk.nem sorol)'!C59+'8.23 sz. mell(szabadidő)'!C59+'8.25 sz. mell(Közterület fennt)'!C59</f>
        <v>0</v>
      </c>
      <c r="D56" s="407">
        <f>'8.2 sz. mell(könyvtár)'!D59+'8.3 sz. mell(könyvtári áll.)'!D59+'8.4 sz. mell(védőnő)'!D59+'8.5 sz. mell (háziorv.)'!D59+'8.6 sz. mell (isk.étk)'!D59+'8.7 sz. mell(iskola)'!D59+'8.8 sz. mell(szolidarit)'!D59+'8.9 sz. mell(köztemető)'!D59+'8.10 sz. mell(önk.v.)'!D59+'8.11 sz. mell(közp.költs.)'!D59+'8.12 sz. mell(utak)'!D59+'8.13 sz. mell(közvil)'!D59+'8.14 sz. mell(város és község)'!D59+'8.15 sz. mell(fogorvos)'!D59+'8.16 sz. mell(közművelődés)'!D59+'8.24 sz. mell(Vészhelyzet)'!D59+'8.17 sz. mell(szoc.tám)'!D59+'8.18 sz. mell(szünid.étk.)'!D59+'8.... sz. mell'!D59+'8.19 sz. mell(önk.jogalk)'!D59+'8.20 sz. mell(tám.fin)'!D59+'8.21 sz. mell(államadó)'!D59+'8.22 sz. mell(önk.nem sorol)'!D59+'8.23 sz. mell(szabadidő)'!D59+'8.25 sz. mell(Közterület fennt)'!D59</f>
        <v>0</v>
      </c>
      <c r="E56" s="407">
        <f>'8.2 sz. mell(könyvtár)'!E59+'8.3 sz. mell(könyvtári áll.)'!E59+'8.4 sz. mell(védőnő)'!E59+'8.5 sz. mell (háziorv.)'!E59+'8.6 sz. mell (isk.étk)'!E59+'8.7 sz. mell(iskola)'!E59+'8.8 sz. mell(szolidarit)'!E59+'8.9 sz. mell(köztemető)'!E59+'8.10 sz. mell(önk.v.)'!E59+'8.11 sz. mell(közp.költs.)'!E59+'8.12 sz. mell(utak)'!E59+'8.13 sz. mell(közvil)'!E59+'8.14 sz. mell(város és község)'!E59+'8.15 sz. mell(fogorvos)'!E59+'8.16 sz. mell(közművelődés)'!E59+'8.24 sz. mell(Vészhelyzet)'!E59+'8.17 sz. mell(szoc.tám)'!E59+'8.18 sz. mell(szünid.étk.)'!E59+'8.... sz. mell'!E59+'8.19 sz. mell(önk.jogalk)'!E59+'8.20 sz. mell(tám.fin)'!E59+'8.21 sz. mell(államadó)'!E59+'8.22 sz. mell(önk.nem sorol)'!E59+'8.23 sz. mell(szabadidő)'!E59+'8.25 sz. mell(Közterület fennt)'!E59</f>
        <v>0</v>
      </c>
      <c r="F56" s="407">
        <f>'8.2 sz. mell(könyvtár)'!F59+'8.3 sz. mell(könyvtári áll.)'!F59+'8.4 sz. mell(védőnő)'!F59+'8.5 sz. mell (háziorv.)'!F59+'8.6 sz. mell (isk.étk)'!F59+'8.7 sz. mell(iskola)'!F59+'8.8 sz. mell(szolidarit)'!F59+'8.9 sz. mell(köztemető)'!F59+'8.10 sz. mell(önk.v.)'!F59+'8.11 sz. mell(közp.költs.)'!F59+'8.12 sz. mell(utak)'!F59+'8.13 sz. mell(közvil)'!F59+'8.14 sz. mell(város és község)'!F59+'8.15 sz. mell(fogorvos)'!F59+'8.16 sz. mell(közművelődés)'!F59+'8.24 sz. mell(Vészhelyzet)'!F59+'8.17 sz. mell(szoc.tám)'!F59+'8.18 sz. mell(szünid.étk.)'!F59+'8.... sz. mell'!F59+'8.19 sz. mell(önk.jogalk)'!F59+'8.20 sz. mell(tám.fin)'!F59+'8.21 sz. mell(államadó)'!F59+'8.22 sz. mell(önk.nem sorol)'!F59+'8.23 sz. mell(szabadidő)'!F59+'8.25 sz. mell(Közterület fennt)'!F59</f>
        <v>0</v>
      </c>
      <c r="G56" s="407">
        <f>'8.2 sz. mell(könyvtár)'!G59+'8.3 sz. mell(könyvtári áll.)'!G59+'8.4 sz. mell(védőnő)'!G59+'8.5 sz. mell (háziorv.)'!G59+'8.6 sz. mell (isk.étk)'!G59+'8.7 sz. mell(iskola)'!G59+'8.8 sz. mell(szolidarit)'!G59+'8.9 sz. mell(köztemető)'!G59+'8.10 sz. mell(önk.v.)'!G59+'8.11 sz. mell(közp.költs.)'!G59+'8.12 sz. mell(utak)'!G59+'8.13 sz. mell(közvil)'!G59+'8.14 sz. mell(város és község)'!G59+'8.15 sz. mell(fogorvos)'!G59+'8.16 sz. mell(közművelődés)'!G59+'8.24 sz. mell(Vészhelyzet)'!G59+'8.17 sz. mell(szoc.tám)'!G59+'8.18 sz. mell(szünid.étk.)'!G59+'8.... sz. mell'!G59+'8.19 sz. mell(önk.jogalk)'!G59+'8.20 sz. mell(tám.fin)'!G59+'8.21 sz. mell(államadó)'!G59+'8.22 sz. mell(önk.nem sorol)'!G59+'8.23 sz. mell(szabadidő)'!G59+'8.25 sz. mell(Közterület fennt)'!G59</f>
        <v>0</v>
      </c>
    </row>
    <row r="57" spans="1:7" s="196" customFormat="1" ht="12" customHeight="1" thickBot="1" x14ac:dyDescent="0.25">
      <c r="A57" s="16" t="s">
        <v>20</v>
      </c>
      <c r="B57" s="324" t="s">
        <v>240</v>
      </c>
      <c r="C57" s="406">
        <f>'8.2 sz. mell(könyvtár)'!C60+'8.3 sz. mell(könyvtári áll.)'!C60+'8.4 sz. mell(védőnő)'!C60+'8.5 sz. mell (háziorv.)'!C60+'8.6 sz. mell (isk.étk)'!C60+'8.7 sz. mell(iskola)'!C60+'8.8 sz. mell(szolidarit)'!C60+'8.9 sz. mell(köztemető)'!C60+'8.10 sz. mell(önk.v.)'!C60+'8.11 sz. mell(közp.költs.)'!C60+'8.12 sz. mell(utak)'!C60+'8.13 sz. mell(közvil)'!C60+'8.14 sz. mell(város és község)'!C60+'8.15 sz. mell(fogorvos)'!C60+'8.16 sz. mell(közművelődés)'!C60+'8.24 sz. mell(Vészhelyzet)'!C60+'8.17 sz. mell(szoc.tám)'!C60+'8.18 sz. mell(szünid.étk.)'!C60+'8.... sz. mell'!C60+'8.19 sz. mell(önk.jogalk)'!C60+'8.20 sz. mell(tám.fin)'!C60+'8.21 sz. mell(államadó)'!C60+'8.22 sz. mell(önk.nem sorol)'!C60+'8.23 sz. mell(szabadidő)'!C60+'8.25 sz. mell(Közterület fennt)'!C60</f>
        <v>65357115</v>
      </c>
      <c r="D57" s="406">
        <f>'8.2 sz. mell(könyvtár)'!D60+'8.3 sz. mell(könyvtári áll.)'!D60+'8.4 sz. mell(védőnő)'!D60+'8.5 sz. mell (háziorv.)'!D60+'8.6 sz. mell (isk.étk)'!D60+'8.7 sz. mell(iskola)'!D60+'8.8 sz. mell(szolidarit)'!D60+'8.9 sz. mell(köztemető)'!D60+'8.10 sz. mell(önk.v.)'!D60+'8.11 sz. mell(közp.költs.)'!D60+'8.12 sz. mell(utak)'!D60+'8.13 sz. mell(közvil)'!D60+'8.14 sz. mell(város és község)'!D60+'8.15 sz. mell(fogorvos)'!D60+'8.16 sz. mell(közművelődés)'!D60+'8.24 sz. mell(Vészhelyzet)'!D60+'8.17 sz. mell(szoc.tám)'!D60+'8.18 sz. mell(szünid.étk.)'!D60+'8.... sz. mell'!D60+'8.19 sz. mell(önk.jogalk)'!D60+'8.20 sz. mell(tám.fin)'!D60+'8.21 sz. mell(államadó)'!D60+'8.22 sz. mell(önk.nem sorol)'!D60+'8.23 sz. mell(szabadidő)'!D60+'8.25 sz. mell(Közterület fennt)'!D60</f>
        <v>65357115</v>
      </c>
      <c r="E57" s="406">
        <f>'8.2 sz. mell(könyvtár)'!E60+'8.3 sz. mell(könyvtári áll.)'!E60+'8.4 sz. mell(védőnő)'!E60+'8.5 sz. mell (háziorv.)'!E60+'8.6 sz. mell (isk.étk)'!E60+'8.7 sz. mell(iskola)'!E60+'8.8 sz. mell(szolidarit)'!E60+'8.9 sz. mell(köztemető)'!E60+'8.10 sz. mell(önk.v.)'!E60+'8.11 sz. mell(közp.költs.)'!E60+'8.12 sz. mell(utak)'!E60+'8.13 sz. mell(közvil)'!E60+'8.14 sz. mell(város és község)'!E60+'8.15 sz. mell(fogorvos)'!E60+'8.16 sz. mell(közművelődés)'!E60+'8.24 sz. mell(Vészhelyzet)'!E60+'8.17 sz. mell(szoc.tám)'!E60+'8.18 sz. mell(szünid.étk.)'!E60+'8.... sz. mell'!E60+'8.19 sz. mell(önk.jogalk)'!E60+'8.20 sz. mell(tám.fin)'!E60+'8.21 sz. mell(államadó)'!E60+'8.22 sz. mell(önk.nem sorol)'!E60+'8.23 sz. mell(szabadidő)'!E60+'8.25 sz. mell(Közterület fennt)'!E60</f>
        <v>65357115</v>
      </c>
      <c r="F57" s="406">
        <f>'8.2 sz. mell(könyvtár)'!F60+'8.3 sz. mell(könyvtári áll.)'!F60+'8.4 sz. mell(védőnő)'!F60+'8.5 sz. mell (háziorv.)'!F60+'8.6 sz. mell (isk.étk)'!F60+'8.7 sz. mell(iskola)'!F60+'8.8 sz. mell(szolidarit)'!F60+'8.9 sz. mell(köztemető)'!F60+'8.10 sz. mell(önk.v.)'!F60+'8.11 sz. mell(közp.költs.)'!F60+'8.12 sz. mell(utak)'!F60+'8.13 sz. mell(közvil)'!F60+'8.14 sz. mell(város és község)'!F60+'8.15 sz. mell(fogorvos)'!F60+'8.16 sz. mell(közművelődés)'!F60+'8.24 sz. mell(Vészhelyzet)'!F60+'8.17 sz. mell(szoc.tám)'!F60+'8.18 sz. mell(szünid.étk.)'!F60+'8.... sz. mell'!F60+'8.19 sz. mell(önk.jogalk)'!F60+'8.20 sz. mell(tám.fin)'!F60+'8.21 sz. mell(államadó)'!F60+'8.22 sz. mell(önk.nem sorol)'!F60+'8.23 sz. mell(szabadidő)'!F60+'8.25 sz. mell(Közterület fennt)'!F60</f>
        <v>201369115</v>
      </c>
      <c r="G57" s="406">
        <f>'8.2 sz. mell(könyvtár)'!G60+'8.3 sz. mell(könyvtári áll.)'!G60+'8.4 sz. mell(védőnő)'!G60+'8.5 sz. mell (háziorv.)'!G60+'8.6 sz. mell (isk.étk)'!G60+'8.7 sz. mell(iskola)'!G60+'8.8 sz. mell(szolidarit)'!G60+'8.9 sz. mell(köztemető)'!G60+'8.10 sz. mell(önk.v.)'!G60+'8.11 sz. mell(közp.költs.)'!G60+'8.12 sz. mell(utak)'!G60+'8.13 sz. mell(közvil)'!G60+'8.14 sz. mell(város és község)'!G60+'8.15 sz. mell(fogorvos)'!G60+'8.16 sz. mell(közművelődés)'!G60+'8.24 sz. mell(Vészhelyzet)'!G60+'8.17 sz. mell(szoc.tám)'!G60+'8.18 sz. mell(szünid.étk.)'!G60+'8.... sz. mell'!G60+'8.19 sz. mell(önk.jogalk)'!G60+'8.20 sz. mell(tám.fin)'!G60+'8.21 sz. mell(államadó)'!G60+'8.22 sz. mell(önk.nem sorol)'!G60+'8.23 sz. mell(szabadidő)'!G60+'8.25 sz. mell(Közterület fennt)'!G60</f>
        <v>188623900</v>
      </c>
    </row>
    <row r="58" spans="1:7" s="196" customFormat="1" ht="12" customHeight="1" x14ac:dyDescent="0.2">
      <c r="A58" s="11" t="s">
        <v>138</v>
      </c>
      <c r="B58" s="387" t="s">
        <v>242</v>
      </c>
      <c r="C58" s="405">
        <f>'8.2 sz. mell(könyvtár)'!C61+'8.3 sz. mell(könyvtári áll.)'!C61+'8.4 sz. mell(védőnő)'!C61+'8.5 sz. mell (háziorv.)'!C61+'8.6 sz. mell (isk.étk)'!C61+'8.7 sz. mell(iskola)'!C61+'8.8 sz. mell(szolidarit)'!C61+'8.9 sz. mell(köztemető)'!C61+'8.10 sz. mell(önk.v.)'!C61+'8.11 sz. mell(közp.költs.)'!C61+'8.12 sz. mell(utak)'!C61+'8.13 sz. mell(közvil)'!C61+'8.14 sz. mell(város és község)'!C61+'8.15 sz. mell(fogorvos)'!C61+'8.16 sz. mell(közművelődés)'!C61+'8.24 sz. mell(Vészhelyzet)'!C61+'8.17 sz. mell(szoc.tám)'!C61+'8.18 sz. mell(szünid.étk.)'!C61+'8.... sz. mell'!C61+'8.19 sz. mell(önk.jogalk)'!C61+'8.20 sz. mell(tám.fin)'!C61+'8.21 sz. mell(államadó)'!C61+'8.22 sz. mell(önk.nem sorol)'!C61+'8.23 sz. mell(szabadidő)'!C61+'8.25 sz. mell(Közterület fennt)'!C61</f>
        <v>0</v>
      </c>
      <c r="D58" s="405">
        <f>'8.2 sz. mell(könyvtár)'!D61+'8.3 sz. mell(könyvtári áll.)'!D61+'8.4 sz. mell(védőnő)'!D61+'8.5 sz. mell (háziorv.)'!D61+'8.6 sz. mell (isk.étk)'!D61+'8.7 sz. mell(iskola)'!D61+'8.8 sz. mell(szolidarit)'!D61+'8.9 sz. mell(köztemető)'!D61+'8.10 sz. mell(önk.v.)'!D61+'8.11 sz. mell(közp.költs.)'!D61+'8.12 sz. mell(utak)'!D61+'8.13 sz. mell(közvil)'!D61+'8.14 sz. mell(város és község)'!D61+'8.15 sz. mell(fogorvos)'!D61+'8.16 sz. mell(közművelődés)'!D61+'8.24 sz. mell(Vészhelyzet)'!D61+'8.17 sz. mell(szoc.tám)'!D61+'8.18 sz. mell(szünid.étk.)'!D61+'8.... sz. mell'!D61+'8.19 sz. mell(önk.jogalk)'!D61+'8.20 sz. mell(tám.fin)'!D61+'8.21 sz. mell(államadó)'!D61+'8.22 sz. mell(önk.nem sorol)'!D61+'8.23 sz. mell(szabadidő)'!D61+'8.25 sz. mell(Közterület fennt)'!D61</f>
        <v>0</v>
      </c>
      <c r="E58" s="405">
        <f>'8.2 sz. mell(könyvtár)'!E61+'8.3 sz. mell(könyvtári áll.)'!E61+'8.4 sz. mell(védőnő)'!E61+'8.5 sz. mell (háziorv.)'!E61+'8.6 sz. mell (isk.étk)'!E61+'8.7 sz. mell(iskola)'!E61+'8.8 sz. mell(szolidarit)'!E61+'8.9 sz. mell(köztemető)'!E61+'8.10 sz. mell(önk.v.)'!E61+'8.11 sz. mell(közp.költs.)'!E61+'8.12 sz. mell(utak)'!E61+'8.13 sz. mell(közvil)'!E61+'8.14 sz. mell(város és község)'!E61+'8.15 sz. mell(fogorvos)'!E61+'8.16 sz. mell(közművelődés)'!E61+'8.24 sz. mell(Vészhelyzet)'!E61+'8.17 sz. mell(szoc.tám)'!E61+'8.18 sz. mell(szünid.étk.)'!E61+'8.... sz. mell'!E61+'8.19 sz. mell(önk.jogalk)'!E61+'8.20 sz. mell(tám.fin)'!E61+'8.21 sz. mell(államadó)'!E61+'8.22 sz. mell(önk.nem sorol)'!E61+'8.23 sz. mell(szabadidő)'!E61+'8.25 sz. mell(Közterület fennt)'!E61</f>
        <v>0</v>
      </c>
      <c r="F58" s="405">
        <f>'8.2 sz. mell(könyvtár)'!F61+'8.3 sz. mell(könyvtári áll.)'!F61+'8.4 sz. mell(védőnő)'!F61+'8.5 sz. mell (háziorv.)'!F61+'8.6 sz. mell (isk.étk)'!F61+'8.7 sz. mell(iskola)'!F61+'8.8 sz. mell(szolidarit)'!F61+'8.9 sz. mell(köztemető)'!F61+'8.10 sz. mell(önk.v.)'!F61+'8.11 sz. mell(közp.költs.)'!F61+'8.12 sz. mell(utak)'!F61+'8.13 sz. mell(közvil)'!F61+'8.14 sz. mell(város és község)'!F61+'8.15 sz. mell(fogorvos)'!F61+'8.16 sz. mell(közművelődés)'!F61+'8.24 sz. mell(Vészhelyzet)'!F61+'8.17 sz. mell(szoc.tám)'!F61+'8.18 sz. mell(szünid.étk.)'!F61+'8.... sz. mell'!F61+'8.19 sz. mell(önk.jogalk)'!F61+'8.20 sz. mell(tám.fin)'!F61+'8.21 sz. mell(államadó)'!F61+'8.22 sz. mell(önk.nem sorol)'!F61+'8.23 sz. mell(szabadidő)'!F61+'8.25 sz. mell(Közterület fennt)'!F61</f>
        <v>0</v>
      </c>
      <c r="G58" s="405">
        <f>'8.2 sz. mell(könyvtár)'!G61+'8.3 sz. mell(könyvtári áll.)'!G61+'8.4 sz. mell(védőnő)'!G61+'8.5 sz. mell (háziorv.)'!G61+'8.6 sz. mell (isk.étk)'!G61+'8.7 sz. mell(iskola)'!G61+'8.8 sz. mell(szolidarit)'!G61+'8.9 sz. mell(köztemető)'!G61+'8.10 sz. mell(önk.v.)'!G61+'8.11 sz. mell(közp.költs.)'!G61+'8.12 sz. mell(utak)'!G61+'8.13 sz. mell(közvil)'!G61+'8.14 sz. mell(város és község)'!G61+'8.15 sz. mell(fogorvos)'!G61+'8.16 sz. mell(közművelődés)'!G61+'8.24 sz. mell(Vészhelyzet)'!G61+'8.17 sz. mell(szoc.tám)'!G61+'8.18 sz. mell(szünid.étk.)'!G61+'8.... sz. mell'!G61+'8.19 sz. mell(önk.jogalk)'!G61+'8.20 sz. mell(tám.fin)'!G61+'8.21 sz. mell(államadó)'!G61+'8.22 sz. mell(önk.nem sorol)'!G61+'8.23 sz. mell(szabadidő)'!G61+'8.25 sz. mell(Közterület fennt)'!G61</f>
        <v>0</v>
      </c>
    </row>
    <row r="59" spans="1:7" s="196" customFormat="1" ht="12" customHeight="1" x14ac:dyDescent="0.2">
      <c r="A59" s="10" t="s">
        <v>139</v>
      </c>
      <c r="B59" s="388" t="s">
        <v>367</v>
      </c>
      <c r="C59" s="399">
        <f>'8.2 sz. mell(könyvtár)'!C62+'8.3 sz. mell(könyvtári áll.)'!C62+'8.4 sz. mell(védőnő)'!C62+'8.5 sz. mell (háziorv.)'!C62+'8.6 sz. mell (isk.étk)'!C62+'8.7 sz. mell(iskola)'!C62+'8.8 sz. mell(szolidarit)'!C62+'8.9 sz. mell(köztemető)'!C62+'8.10 sz. mell(önk.v.)'!C62+'8.11 sz. mell(közp.költs.)'!C62+'8.12 sz. mell(utak)'!C62+'8.13 sz. mell(közvil)'!C62+'8.14 sz. mell(város és község)'!C62+'8.15 sz. mell(fogorvos)'!C62+'8.16 sz. mell(közművelődés)'!C62+'8.24 sz. mell(Vészhelyzet)'!C62+'8.17 sz. mell(szoc.tám)'!C62+'8.18 sz. mell(szünid.étk.)'!C62+'8.... sz. mell'!C62+'8.19 sz. mell(önk.jogalk)'!C62+'8.20 sz. mell(tám.fin)'!C62+'8.21 sz. mell(államadó)'!C62+'8.22 sz. mell(önk.nem sorol)'!C62+'8.23 sz. mell(szabadidő)'!C62+'8.25 sz. mell(Közterület fennt)'!C62</f>
        <v>0</v>
      </c>
      <c r="D59" s="399">
        <f>'8.2 sz. mell(könyvtár)'!D62+'8.3 sz. mell(könyvtári áll.)'!D62+'8.4 sz. mell(védőnő)'!D62+'8.5 sz. mell (háziorv.)'!D62+'8.6 sz. mell (isk.étk)'!D62+'8.7 sz. mell(iskola)'!D62+'8.8 sz. mell(szolidarit)'!D62+'8.9 sz. mell(köztemető)'!D62+'8.10 sz. mell(önk.v.)'!D62+'8.11 sz. mell(közp.költs.)'!D62+'8.12 sz. mell(utak)'!D62+'8.13 sz. mell(közvil)'!D62+'8.14 sz. mell(város és község)'!D62+'8.15 sz. mell(fogorvos)'!D62+'8.16 sz. mell(közművelődés)'!D62+'8.24 sz. mell(Vészhelyzet)'!D62+'8.17 sz. mell(szoc.tám)'!D62+'8.18 sz. mell(szünid.étk.)'!D62+'8.... sz. mell'!D62+'8.19 sz. mell(önk.jogalk)'!D62+'8.20 sz. mell(tám.fin)'!D62+'8.21 sz. mell(államadó)'!D62+'8.22 sz. mell(önk.nem sorol)'!D62+'8.23 sz. mell(szabadidő)'!D62+'8.25 sz. mell(Közterület fennt)'!D62</f>
        <v>0</v>
      </c>
      <c r="E59" s="399">
        <f>'8.2 sz. mell(könyvtár)'!E62+'8.3 sz. mell(könyvtári áll.)'!E62+'8.4 sz. mell(védőnő)'!E62+'8.5 sz. mell (háziorv.)'!E62+'8.6 sz. mell (isk.étk)'!E62+'8.7 sz. mell(iskola)'!E62+'8.8 sz. mell(szolidarit)'!E62+'8.9 sz. mell(köztemető)'!E62+'8.10 sz. mell(önk.v.)'!E62+'8.11 sz. mell(közp.költs.)'!E62+'8.12 sz. mell(utak)'!E62+'8.13 sz. mell(közvil)'!E62+'8.14 sz. mell(város és község)'!E62+'8.15 sz. mell(fogorvos)'!E62+'8.16 sz. mell(közművelődés)'!E62+'8.24 sz. mell(Vészhelyzet)'!E62+'8.17 sz. mell(szoc.tám)'!E62+'8.18 sz. mell(szünid.étk.)'!E62+'8.... sz. mell'!E62+'8.19 sz. mell(önk.jogalk)'!E62+'8.20 sz. mell(tám.fin)'!E62+'8.21 sz. mell(államadó)'!E62+'8.22 sz. mell(önk.nem sorol)'!E62+'8.23 sz. mell(szabadidő)'!E62+'8.25 sz. mell(Közterület fennt)'!E62</f>
        <v>0</v>
      </c>
      <c r="F59" s="399">
        <f>'8.2 sz. mell(könyvtár)'!F62+'8.3 sz. mell(könyvtári áll.)'!F62+'8.4 sz. mell(védőnő)'!F62+'8.5 sz. mell (háziorv.)'!F62+'8.6 sz. mell (isk.étk)'!F62+'8.7 sz. mell(iskola)'!F62+'8.8 sz. mell(szolidarit)'!F62+'8.9 sz. mell(köztemető)'!F62+'8.10 sz. mell(önk.v.)'!F62+'8.11 sz. mell(közp.költs.)'!F62+'8.12 sz. mell(utak)'!F62+'8.13 sz. mell(közvil)'!F62+'8.14 sz. mell(város és község)'!F62+'8.15 sz. mell(fogorvos)'!F62+'8.16 sz. mell(közművelődés)'!F62+'8.24 sz. mell(Vészhelyzet)'!F62+'8.17 sz. mell(szoc.tám)'!F62+'8.18 sz. mell(szünid.étk.)'!F62+'8.... sz. mell'!F62+'8.19 sz. mell(önk.jogalk)'!F62+'8.20 sz. mell(tám.fin)'!F62+'8.21 sz. mell(államadó)'!F62+'8.22 sz. mell(önk.nem sorol)'!F62+'8.23 sz. mell(szabadidő)'!F62+'8.25 sz. mell(Közterület fennt)'!F62</f>
        <v>0</v>
      </c>
      <c r="G59" s="399">
        <f>'8.2 sz. mell(könyvtár)'!G62+'8.3 sz. mell(könyvtári áll.)'!G62+'8.4 sz. mell(védőnő)'!G62+'8.5 sz. mell (háziorv.)'!G62+'8.6 sz. mell (isk.étk)'!G62+'8.7 sz. mell(iskola)'!G62+'8.8 sz. mell(szolidarit)'!G62+'8.9 sz. mell(köztemető)'!G62+'8.10 sz. mell(önk.v.)'!G62+'8.11 sz. mell(közp.költs.)'!G62+'8.12 sz. mell(utak)'!G62+'8.13 sz. mell(közvil)'!G62+'8.14 sz. mell(város és község)'!G62+'8.15 sz. mell(fogorvos)'!G62+'8.16 sz. mell(közművelődés)'!G62+'8.24 sz. mell(Vészhelyzet)'!G62+'8.17 sz. mell(szoc.tám)'!G62+'8.18 sz. mell(szünid.étk.)'!G62+'8.... sz. mell'!G62+'8.19 sz. mell(önk.jogalk)'!G62+'8.20 sz. mell(tám.fin)'!G62+'8.21 sz. mell(államadó)'!G62+'8.22 sz. mell(önk.nem sorol)'!G62+'8.23 sz. mell(szabadidő)'!G62+'8.25 sz. mell(Közterület fennt)'!G62</f>
        <v>0</v>
      </c>
    </row>
    <row r="60" spans="1:7" s="196" customFormat="1" ht="12" customHeight="1" x14ac:dyDescent="0.2">
      <c r="A60" s="10" t="s">
        <v>168</v>
      </c>
      <c r="B60" s="388" t="s">
        <v>243</v>
      </c>
      <c r="C60" s="399">
        <f>'8.2 sz. mell(könyvtár)'!C63+'8.3 sz. mell(könyvtári áll.)'!C63+'8.4 sz. mell(védőnő)'!C63+'8.5 sz. mell (háziorv.)'!C63+'8.6 sz. mell (isk.étk)'!C63+'8.7 sz. mell(iskola)'!C63+'8.8 sz. mell(szolidarit)'!C63+'8.9 sz. mell(köztemető)'!C63+'8.10 sz. mell(önk.v.)'!C63+'8.11 sz. mell(közp.költs.)'!C63+'8.12 sz. mell(utak)'!C63+'8.13 sz. mell(közvil)'!C63+'8.14 sz. mell(város és község)'!C63+'8.15 sz. mell(fogorvos)'!C63+'8.16 sz. mell(közművelődés)'!C63+'8.24 sz. mell(Vészhelyzet)'!C63+'8.17 sz. mell(szoc.tám)'!C63+'8.18 sz. mell(szünid.étk.)'!C63+'8.... sz. mell'!C63+'8.19 sz. mell(önk.jogalk)'!C63+'8.20 sz. mell(tám.fin)'!C63+'8.21 sz. mell(államadó)'!C63+'8.22 sz. mell(önk.nem sorol)'!C63+'8.23 sz. mell(szabadidő)'!C63+'8.25 sz. mell(Közterület fennt)'!C63</f>
        <v>65357115</v>
      </c>
      <c r="D60" s="399">
        <f>'8.2 sz. mell(könyvtár)'!D63+'8.3 sz. mell(könyvtári áll.)'!D63+'8.4 sz. mell(védőnő)'!D63+'8.5 sz. mell (háziorv.)'!D63+'8.6 sz. mell (isk.étk)'!D63+'8.7 sz. mell(iskola)'!D63+'8.8 sz. mell(szolidarit)'!D63+'8.9 sz. mell(köztemető)'!D63+'8.10 sz. mell(önk.v.)'!D63+'8.11 sz. mell(közp.költs.)'!D63+'8.12 sz. mell(utak)'!D63+'8.13 sz. mell(közvil)'!D63+'8.14 sz. mell(város és község)'!D63+'8.15 sz. mell(fogorvos)'!D63+'8.16 sz. mell(közművelődés)'!D63+'8.24 sz. mell(Vészhelyzet)'!D63+'8.17 sz. mell(szoc.tám)'!D63+'8.18 sz. mell(szünid.étk.)'!D63+'8.... sz. mell'!D63+'8.19 sz. mell(önk.jogalk)'!D63+'8.20 sz. mell(tám.fin)'!D63+'8.21 sz. mell(államadó)'!D63+'8.22 sz. mell(önk.nem sorol)'!D63+'8.23 sz. mell(szabadidő)'!D63+'8.25 sz. mell(Közterület fennt)'!D63</f>
        <v>65357115</v>
      </c>
      <c r="E60" s="399">
        <f>'8.2 sz. mell(könyvtár)'!E63+'8.3 sz. mell(könyvtári áll.)'!E63+'8.4 sz. mell(védőnő)'!E63+'8.5 sz. mell (háziorv.)'!E63+'8.6 sz. mell (isk.étk)'!E63+'8.7 sz. mell(iskola)'!E63+'8.8 sz. mell(szolidarit)'!E63+'8.9 sz. mell(köztemető)'!E63+'8.10 sz. mell(önk.v.)'!E63+'8.11 sz. mell(közp.költs.)'!E63+'8.12 sz. mell(utak)'!E63+'8.13 sz. mell(közvil)'!E63+'8.14 sz. mell(város és község)'!E63+'8.15 sz. mell(fogorvos)'!E63+'8.16 sz. mell(közművelődés)'!E63+'8.24 sz. mell(Vészhelyzet)'!E63+'8.17 sz. mell(szoc.tám)'!E63+'8.18 sz. mell(szünid.étk.)'!E63+'8.... sz. mell'!E63+'8.19 sz. mell(önk.jogalk)'!E63+'8.20 sz. mell(tám.fin)'!E63+'8.21 sz. mell(államadó)'!E63+'8.22 sz. mell(önk.nem sorol)'!E63+'8.23 sz. mell(szabadidő)'!E63+'8.25 sz. mell(Közterület fennt)'!E63</f>
        <v>65357115</v>
      </c>
      <c r="F60" s="399">
        <f>'8.2 sz. mell(könyvtár)'!F63+'8.3 sz. mell(könyvtári áll.)'!F63+'8.4 sz. mell(védőnő)'!F63+'8.5 sz. mell (háziorv.)'!F63+'8.6 sz. mell (isk.étk)'!F63+'8.7 sz. mell(iskola)'!F63+'8.8 sz. mell(szolidarit)'!F63+'8.9 sz. mell(köztemető)'!F63+'8.10 sz. mell(önk.v.)'!F63+'8.11 sz. mell(közp.költs.)'!F63+'8.12 sz. mell(utak)'!F63+'8.13 sz. mell(közvil)'!F63+'8.14 sz. mell(város és község)'!F63+'8.15 sz. mell(fogorvos)'!F63+'8.16 sz. mell(közművelődés)'!F63+'8.24 sz. mell(Vészhelyzet)'!F63+'8.17 sz. mell(szoc.tám)'!F63+'8.18 sz. mell(szünid.étk.)'!F63+'8.... sz. mell'!F63+'8.19 sz. mell(önk.jogalk)'!F63+'8.20 sz. mell(tám.fin)'!F63+'8.21 sz. mell(államadó)'!F63+'8.22 sz. mell(önk.nem sorol)'!F63+'8.23 sz. mell(szabadidő)'!F63+'8.25 sz. mell(Közterület fennt)'!F63</f>
        <v>201369115</v>
      </c>
      <c r="G60" s="399">
        <f>'8.2 sz. mell(könyvtár)'!G63+'8.3 sz. mell(könyvtári áll.)'!G63+'8.4 sz. mell(védőnő)'!G63+'8.5 sz. mell (háziorv.)'!G63+'8.6 sz. mell (isk.étk)'!G63+'8.7 sz. mell(iskola)'!G63+'8.8 sz. mell(szolidarit)'!G63+'8.9 sz. mell(köztemető)'!G63+'8.10 sz. mell(önk.v.)'!G63+'8.11 sz. mell(közp.költs.)'!G63+'8.12 sz. mell(utak)'!G63+'8.13 sz. mell(közvil)'!G63+'8.14 sz. mell(város és község)'!G63+'8.15 sz. mell(fogorvos)'!G63+'8.16 sz. mell(közművelődés)'!G63+'8.24 sz. mell(Vészhelyzet)'!G63+'8.17 sz. mell(szoc.tám)'!G63+'8.18 sz. mell(szünid.étk.)'!G63+'8.... sz. mell'!G63+'8.19 sz. mell(önk.jogalk)'!G63+'8.20 sz. mell(tám.fin)'!G63+'8.21 sz. mell(államadó)'!G63+'8.22 sz. mell(önk.nem sorol)'!G63+'8.23 sz. mell(szabadidő)'!G63+'8.25 sz. mell(Közterület fennt)'!G63</f>
        <v>188623900</v>
      </c>
    </row>
    <row r="61" spans="1:7" s="196" customFormat="1" ht="12" customHeight="1" thickBot="1" x14ac:dyDescent="0.25">
      <c r="A61" s="12" t="s">
        <v>241</v>
      </c>
      <c r="B61" s="390" t="s">
        <v>244</v>
      </c>
      <c r="C61" s="407">
        <f>'8.2 sz. mell(könyvtár)'!C64+'8.3 sz. mell(könyvtári áll.)'!C64+'8.4 sz. mell(védőnő)'!C64+'8.5 sz. mell (háziorv.)'!C64+'8.6 sz. mell (isk.étk)'!C64+'8.7 sz. mell(iskola)'!C64+'8.8 sz. mell(szolidarit)'!C64+'8.9 sz. mell(köztemető)'!C64+'8.10 sz. mell(önk.v.)'!C64+'8.11 sz. mell(közp.költs.)'!C64+'8.12 sz. mell(utak)'!C64+'8.13 sz. mell(közvil)'!C64+'8.14 sz. mell(város és község)'!C64+'8.15 sz. mell(fogorvos)'!C64+'8.16 sz. mell(közművelődés)'!C64+'8.24 sz. mell(Vészhelyzet)'!C64+'8.17 sz. mell(szoc.tám)'!C64+'8.18 sz. mell(szünid.étk.)'!C64+'8.... sz. mell'!C64+'8.19 sz. mell(önk.jogalk)'!C64+'8.20 sz. mell(tám.fin)'!C64+'8.21 sz. mell(államadó)'!C64+'8.22 sz. mell(önk.nem sorol)'!C64+'8.23 sz. mell(szabadidő)'!C64+'8.25 sz. mell(Közterület fennt)'!C64</f>
        <v>0</v>
      </c>
      <c r="D61" s="407">
        <f>'8.2 sz. mell(könyvtár)'!D64+'8.3 sz. mell(könyvtári áll.)'!D64+'8.4 sz. mell(védőnő)'!D64+'8.5 sz. mell (háziorv.)'!D64+'8.6 sz. mell (isk.étk)'!D64+'8.7 sz. mell(iskola)'!D64+'8.8 sz. mell(szolidarit)'!D64+'8.9 sz. mell(köztemető)'!D64+'8.10 sz. mell(önk.v.)'!D64+'8.11 sz. mell(közp.költs.)'!D64+'8.12 sz. mell(utak)'!D64+'8.13 sz. mell(közvil)'!D64+'8.14 sz. mell(város és község)'!D64+'8.15 sz. mell(fogorvos)'!D64+'8.16 sz. mell(közművelődés)'!D64+'8.24 sz. mell(Vészhelyzet)'!D64+'8.17 sz. mell(szoc.tám)'!D64+'8.18 sz. mell(szünid.étk.)'!D64+'8.... sz. mell'!D64+'8.19 sz. mell(önk.jogalk)'!D64+'8.20 sz. mell(tám.fin)'!D64+'8.21 sz. mell(államadó)'!D64+'8.22 sz. mell(önk.nem sorol)'!D64+'8.23 sz. mell(szabadidő)'!D64+'8.25 sz. mell(Közterület fennt)'!D64</f>
        <v>0</v>
      </c>
      <c r="E61" s="407">
        <f>'8.2 sz. mell(könyvtár)'!E64+'8.3 sz. mell(könyvtári áll.)'!E64+'8.4 sz. mell(védőnő)'!E64+'8.5 sz. mell (háziorv.)'!E64+'8.6 sz. mell (isk.étk)'!E64+'8.7 sz. mell(iskola)'!E64+'8.8 sz. mell(szolidarit)'!E64+'8.9 sz. mell(köztemető)'!E64+'8.10 sz. mell(önk.v.)'!E64+'8.11 sz. mell(közp.költs.)'!E64+'8.12 sz. mell(utak)'!E64+'8.13 sz. mell(közvil)'!E64+'8.14 sz. mell(város és község)'!E64+'8.15 sz. mell(fogorvos)'!E64+'8.16 sz. mell(közművelődés)'!E64+'8.24 sz. mell(Vészhelyzet)'!E64+'8.17 sz. mell(szoc.tám)'!E64+'8.18 sz. mell(szünid.étk.)'!E64+'8.... sz. mell'!E64+'8.19 sz. mell(önk.jogalk)'!E64+'8.20 sz. mell(tám.fin)'!E64+'8.21 sz. mell(államadó)'!E64+'8.22 sz. mell(önk.nem sorol)'!E64+'8.23 sz. mell(szabadidő)'!E64+'8.25 sz. mell(Közterület fennt)'!E64</f>
        <v>0</v>
      </c>
      <c r="F61" s="407">
        <f>'8.2 sz. mell(könyvtár)'!F64+'8.3 sz. mell(könyvtári áll.)'!F64+'8.4 sz. mell(védőnő)'!F64+'8.5 sz. mell (háziorv.)'!F64+'8.6 sz. mell (isk.étk)'!F64+'8.7 sz. mell(iskola)'!F64+'8.8 sz. mell(szolidarit)'!F64+'8.9 sz. mell(köztemető)'!F64+'8.10 sz. mell(önk.v.)'!F64+'8.11 sz. mell(közp.költs.)'!F64+'8.12 sz. mell(utak)'!F64+'8.13 sz. mell(közvil)'!F64+'8.14 sz. mell(város és község)'!F64+'8.15 sz. mell(fogorvos)'!F64+'8.16 sz. mell(közművelődés)'!F64+'8.24 sz. mell(Vészhelyzet)'!F64+'8.17 sz. mell(szoc.tám)'!F64+'8.18 sz. mell(szünid.étk.)'!F64+'8.... sz. mell'!F64+'8.19 sz. mell(önk.jogalk)'!F64+'8.20 sz. mell(tám.fin)'!F64+'8.21 sz. mell(államadó)'!F64+'8.22 sz. mell(önk.nem sorol)'!F64+'8.23 sz. mell(szabadidő)'!F64+'8.25 sz. mell(Közterület fennt)'!F64</f>
        <v>0</v>
      </c>
      <c r="G61" s="407">
        <f>'8.2 sz. mell(könyvtár)'!G64+'8.3 sz. mell(könyvtári áll.)'!G64+'8.4 sz. mell(védőnő)'!G64+'8.5 sz. mell (háziorv.)'!G64+'8.6 sz. mell (isk.étk)'!G64+'8.7 sz. mell(iskola)'!G64+'8.8 sz. mell(szolidarit)'!G64+'8.9 sz. mell(köztemető)'!G64+'8.10 sz. mell(önk.v.)'!G64+'8.11 sz. mell(közp.költs.)'!G64+'8.12 sz. mell(utak)'!G64+'8.13 sz. mell(közvil)'!G64+'8.14 sz. mell(város és község)'!G64+'8.15 sz. mell(fogorvos)'!G64+'8.16 sz. mell(közművelődés)'!G64+'8.24 sz. mell(Vészhelyzet)'!G64+'8.17 sz. mell(szoc.tám)'!G64+'8.18 sz. mell(szünid.étk.)'!G64+'8.... sz. mell'!G64+'8.19 sz. mell(önk.jogalk)'!G64+'8.20 sz. mell(tám.fin)'!G64+'8.21 sz. mell(államadó)'!G64+'8.22 sz. mell(önk.nem sorol)'!G64+'8.23 sz. mell(szabadidő)'!G64+'8.25 sz. mell(Közterület fennt)'!G64</f>
        <v>0</v>
      </c>
    </row>
    <row r="62" spans="1:7" s="196" customFormat="1" ht="12" customHeight="1" thickBot="1" x14ac:dyDescent="0.25">
      <c r="A62" s="241" t="s">
        <v>414</v>
      </c>
      <c r="B62" s="322" t="s">
        <v>245</v>
      </c>
      <c r="C62" s="408">
        <f>C5+C12+C19+C26+C34+C46+C52+C57</f>
        <v>1462720660</v>
      </c>
      <c r="D62" s="408">
        <f>D5+D12+D19+D26+D34+D46+D52+D57</f>
        <v>1464315962</v>
      </c>
      <c r="E62" s="408">
        <f>E5+E12+E19+E26+E34+E46+E52+E57</f>
        <v>1474418783</v>
      </c>
      <c r="F62" s="408">
        <f>F5+F12+F19+F26+F34+F46+F52+F57</f>
        <v>1621037860</v>
      </c>
      <c r="G62" s="408">
        <f>G5+G12+G19+G26+G34+G46+G52+G57</f>
        <v>1262316267</v>
      </c>
    </row>
    <row r="63" spans="1:7" s="196" customFormat="1" ht="12" customHeight="1" thickBot="1" x14ac:dyDescent="0.25">
      <c r="A63" s="230" t="s">
        <v>246</v>
      </c>
      <c r="B63" s="324" t="s">
        <v>247</v>
      </c>
      <c r="C63" s="325">
        <f>'8.2 sz. mell(könyvtár)'!C66+'8.3 sz. mell(könyvtári áll.)'!C66+'8.4 sz. mell(védőnő)'!C66+'8.5 sz. mell (háziorv.)'!C66+'8.6 sz. mell (isk.étk)'!C66+'8.7 sz. mell(iskola)'!C66+'8.8 sz. mell(szolidarit)'!C66+'8.9 sz. mell(köztemető)'!C66+'8.10 sz. mell(önk.v.)'!C66+'8.11 sz. mell(közp.költs.)'!C66+'8.12 sz. mell(utak)'!C66+'8.13 sz. mell(közvil)'!C66+'8.14 sz. mell(város és község)'!C66+'8.15 sz. mell(fogorvos)'!C66+'8.16 sz. mell(közművelődés)'!C66+'8.24 sz. mell(Vészhelyzet)'!C66+'8.17 sz. mell(szoc.tám)'!C66+'8.18 sz. mell(szünid.étk.)'!C66+'8.... sz. mell'!C66+'8.19 sz. mell(önk.jogalk)'!C66+'8.20 sz. mell(tám.fin)'!C66+'8.21 sz. mell(államadó)'!C66+'8.22 sz. mell(önk.nem sorol)'!C66+'8.23 sz. mell(szabadidő)'!C66+'8.25 sz. mell(Közterület fennt)'!C66</f>
        <v>0</v>
      </c>
      <c r="D63" s="325">
        <f>'8.2 sz. mell(könyvtár)'!D66+'8.3 sz. mell(könyvtári áll.)'!D66+'8.4 sz. mell(védőnő)'!D66+'8.5 sz. mell (háziorv.)'!D66+'8.6 sz. mell (isk.étk)'!D66+'8.7 sz. mell(iskola)'!D66+'8.8 sz. mell(szolidarit)'!D66+'8.9 sz. mell(köztemető)'!D66+'8.10 sz. mell(önk.v.)'!D66+'8.11 sz. mell(közp.költs.)'!D66+'8.12 sz. mell(utak)'!D66+'8.13 sz. mell(közvil)'!D66+'8.14 sz. mell(város és község)'!D66+'8.15 sz. mell(fogorvos)'!D66+'8.16 sz. mell(közművelődés)'!D66+'8.24 sz. mell(Vészhelyzet)'!D66+'8.17 sz. mell(szoc.tám)'!D66+'8.18 sz. mell(szünid.étk.)'!D66+'8.... sz. mell'!D66+'8.19 sz. mell(önk.jogalk)'!D66+'8.20 sz. mell(tám.fin)'!D66+'8.21 sz. mell(államadó)'!D66+'8.22 sz. mell(önk.nem sorol)'!D66+'8.23 sz. mell(szabadidő)'!D66+'8.25 sz. mell(Közterület fennt)'!D66</f>
        <v>0</v>
      </c>
      <c r="E63" s="325">
        <f>'8.2 sz. mell(könyvtár)'!E66+'8.3 sz. mell(könyvtári áll.)'!E66+'8.4 sz. mell(védőnő)'!E66+'8.5 sz. mell (háziorv.)'!E66+'8.6 sz. mell (isk.étk)'!E66+'8.7 sz. mell(iskola)'!E66+'8.8 sz. mell(szolidarit)'!E66+'8.9 sz. mell(köztemető)'!E66+'8.10 sz. mell(önk.v.)'!E66+'8.11 sz. mell(közp.költs.)'!E66+'8.12 sz. mell(utak)'!E66+'8.13 sz. mell(közvil)'!E66+'8.14 sz. mell(város és község)'!E66+'8.15 sz. mell(fogorvos)'!E66+'8.16 sz. mell(közművelődés)'!E66+'8.24 sz. mell(Vészhelyzet)'!E66+'8.17 sz. mell(szoc.tám)'!E66+'8.18 sz. mell(szünid.étk.)'!E66+'8.... sz. mell'!E66+'8.19 sz. mell(önk.jogalk)'!E66+'8.20 sz. mell(tám.fin)'!E66+'8.21 sz. mell(államadó)'!E66+'8.22 sz. mell(önk.nem sorol)'!E66+'8.23 sz. mell(szabadidő)'!E66+'8.25 sz. mell(Közterület fennt)'!E66</f>
        <v>0</v>
      </c>
      <c r="F63" s="325">
        <f>'8.2 sz. mell(könyvtár)'!F66+'8.3 sz. mell(könyvtári áll.)'!F66+'8.4 sz. mell(védőnő)'!F66+'8.5 sz. mell (háziorv.)'!F66+'8.6 sz. mell (isk.étk)'!F66+'8.7 sz. mell(iskola)'!F66+'8.8 sz. mell(szolidarit)'!F66+'8.9 sz. mell(köztemető)'!F66+'8.10 sz. mell(önk.v.)'!F66+'8.11 sz. mell(közp.költs.)'!F66+'8.12 sz. mell(utak)'!F66+'8.13 sz. mell(közvil)'!F66+'8.14 sz. mell(város és község)'!F66+'8.15 sz. mell(fogorvos)'!F66+'8.16 sz. mell(közművelődés)'!F66+'8.24 sz. mell(Vészhelyzet)'!F66+'8.17 sz. mell(szoc.tám)'!F66+'8.18 sz. mell(szünid.étk.)'!F66+'8.... sz. mell'!F66+'8.19 sz. mell(önk.jogalk)'!F66+'8.20 sz. mell(tám.fin)'!F66+'8.21 sz. mell(államadó)'!F66+'8.22 sz. mell(önk.nem sorol)'!F66+'8.23 sz. mell(szabadidő)'!F66+'8.25 sz. mell(Közterület fennt)'!F66</f>
        <v>0</v>
      </c>
      <c r="G63" s="325">
        <f>'8.2 sz. mell(könyvtár)'!G66+'8.3 sz. mell(könyvtári áll.)'!G66+'8.4 sz. mell(védőnő)'!G66+'8.5 sz. mell (háziorv.)'!G66+'8.6 sz. mell (isk.étk)'!G66+'8.7 sz. mell(iskola)'!G66+'8.8 sz. mell(szolidarit)'!G66+'8.9 sz. mell(köztemető)'!G66+'8.10 sz. mell(önk.v.)'!G66+'8.11 sz. mell(közp.költs.)'!G66+'8.12 sz. mell(utak)'!G66+'8.13 sz. mell(közvil)'!G66+'8.14 sz. mell(város és község)'!G66+'8.15 sz. mell(fogorvos)'!G66+'8.16 sz. mell(közművelődés)'!G66+'8.24 sz. mell(Vészhelyzet)'!G66+'8.17 sz. mell(szoc.tám)'!G66+'8.18 sz. mell(szünid.étk.)'!G66+'8.... sz. mell'!G66+'8.19 sz. mell(önk.jogalk)'!G66+'8.20 sz. mell(tám.fin)'!G66+'8.21 sz. mell(államadó)'!G66+'8.22 sz. mell(önk.nem sorol)'!G66+'8.23 sz. mell(szabadidő)'!G66+'8.25 sz. mell(Közterület fennt)'!G66</f>
        <v>0</v>
      </c>
    </row>
    <row r="64" spans="1:7" s="196" customFormat="1" ht="12" customHeight="1" x14ac:dyDescent="0.2">
      <c r="A64" s="11" t="s">
        <v>278</v>
      </c>
      <c r="B64" s="387" t="s">
        <v>248</v>
      </c>
      <c r="C64" s="405">
        <f>'8.2 sz. mell(könyvtár)'!C67+'8.3 sz. mell(könyvtári áll.)'!C67+'8.4 sz. mell(védőnő)'!C67+'8.5 sz. mell (háziorv.)'!C67+'8.6 sz. mell (isk.étk)'!C67+'8.7 sz. mell(iskola)'!C67+'8.8 sz. mell(szolidarit)'!C67+'8.9 sz. mell(köztemető)'!C67+'8.10 sz. mell(önk.v.)'!C67+'8.11 sz. mell(közp.költs.)'!C67+'8.12 sz. mell(utak)'!C67+'8.13 sz. mell(közvil)'!C67+'8.14 sz. mell(város és község)'!C67+'8.15 sz. mell(fogorvos)'!C67+'8.16 sz. mell(közművelődés)'!C67+'8.24 sz. mell(Vészhelyzet)'!C67+'8.17 sz. mell(szoc.tám)'!C67+'8.18 sz. mell(szünid.étk.)'!C67+'8.... sz. mell'!C67+'8.19 sz. mell(önk.jogalk)'!C67+'8.20 sz. mell(tám.fin)'!C67+'8.21 sz. mell(államadó)'!C67+'8.22 sz. mell(önk.nem sorol)'!C67+'8.23 sz. mell(szabadidő)'!C67+'8.25 sz. mell(Közterület fennt)'!C67</f>
        <v>0</v>
      </c>
      <c r="D64" s="405">
        <f>'8.2 sz. mell(könyvtár)'!D67+'8.3 sz. mell(könyvtári áll.)'!D67+'8.4 sz. mell(védőnő)'!D67+'8.5 sz. mell (háziorv.)'!D67+'8.6 sz. mell (isk.étk)'!D67+'8.7 sz. mell(iskola)'!D67+'8.8 sz. mell(szolidarit)'!D67+'8.9 sz. mell(köztemető)'!D67+'8.10 sz. mell(önk.v.)'!D67+'8.11 sz. mell(közp.költs.)'!D67+'8.12 sz. mell(utak)'!D67+'8.13 sz. mell(közvil)'!D67+'8.14 sz. mell(város és község)'!D67+'8.15 sz. mell(fogorvos)'!D67+'8.16 sz. mell(közművelődés)'!D67+'8.24 sz. mell(Vészhelyzet)'!D67+'8.17 sz. mell(szoc.tám)'!D67+'8.18 sz. mell(szünid.étk.)'!D67+'8.... sz. mell'!D67+'8.19 sz. mell(önk.jogalk)'!D67+'8.20 sz. mell(tám.fin)'!D67+'8.21 sz. mell(államadó)'!D67+'8.22 sz. mell(önk.nem sorol)'!D67+'8.23 sz. mell(szabadidő)'!D67+'8.25 sz. mell(Közterület fennt)'!D67</f>
        <v>0</v>
      </c>
      <c r="E64" s="405">
        <f>'8.2 sz. mell(könyvtár)'!E67+'8.3 sz. mell(könyvtári áll.)'!E67+'8.4 sz. mell(védőnő)'!E67+'8.5 sz. mell (háziorv.)'!E67+'8.6 sz. mell (isk.étk)'!E67+'8.7 sz. mell(iskola)'!E67+'8.8 sz. mell(szolidarit)'!E67+'8.9 sz. mell(köztemető)'!E67+'8.10 sz. mell(önk.v.)'!E67+'8.11 sz. mell(közp.költs.)'!E67+'8.12 sz. mell(utak)'!E67+'8.13 sz. mell(közvil)'!E67+'8.14 sz. mell(város és község)'!E67+'8.15 sz. mell(fogorvos)'!E67+'8.16 sz. mell(közművelődés)'!E67+'8.24 sz. mell(Vészhelyzet)'!E67+'8.17 sz. mell(szoc.tám)'!E67+'8.18 sz. mell(szünid.étk.)'!E67+'8.... sz. mell'!E67+'8.19 sz. mell(önk.jogalk)'!E67+'8.20 sz. mell(tám.fin)'!E67+'8.21 sz. mell(államadó)'!E67+'8.22 sz. mell(önk.nem sorol)'!E67+'8.23 sz. mell(szabadidő)'!E67+'8.25 sz. mell(Közterület fennt)'!E67</f>
        <v>0</v>
      </c>
      <c r="F64" s="405">
        <f>'8.2 sz. mell(könyvtár)'!F67+'8.3 sz. mell(könyvtári áll.)'!F67+'8.4 sz. mell(védőnő)'!F67+'8.5 sz. mell (háziorv.)'!F67+'8.6 sz. mell (isk.étk)'!F67+'8.7 sz. mell(iskola)'!F67+'8.8 sz. mell(szolidarit)'!F67+'8.9 sz. mell(köztemető)'!F67+'8.10 sz. mell(önk.v.)'!F67+'8.11 sz. mell(közp.költs.)'!F67+'8.12 sz. mell(utak)'!F67+'8.13 sz. mell(közvil)'!F67+'8.14 sz. mell(város és község)'!F67+'8.15 sz. mell(fogorvos)'!F67+'8.16 sz. mell(közművelődés)'!F67+'8.24 sz. mell(Vészhelyzet)'!F67+'8.17 sz. mell(szoc.tám)'!F67+'8.18 sz. mell(szünid.étk.)'!F67+'8.... sz. mell'!F67+'8.19 sz. mell(önk.jogalk)'!F67+'8.20 sz. mell(tám.fin)'!F67+'8.21 sz. mell(államadó)'!F67+'8.22 sz. mell(önk.nem sorol)'!F67+'8.23 sz. mell(szabadidő)'!F67+'8.25 sz. mell(Közterület fennt)'!F67</f>
        <v>0</v>
      </c>
      <c r="G64" s="405">
        <f>'8.2 sz. mell(könyvtár)'!G67+'8.3 sz. mell(könyvtári áll.)'!G67+'8.4 sz. mell(védőnő)'!G67+'8.5 sz. mell (háziorv.)'!G67+'8.6 sz. mell (isk.étk)'!G67+'8.7 sz. mell(iskola)'!G67+'8.8 sz. mell(szolidarit)'!G67+'8.9 sz. mell(köztemető)'!G67+'8.10 sz. mell(önk.v.)'!G67+'8.11 sz. mell(közp.költs.)'!G67+'8.12 sz. mell(utak)'!G67+'8.13 sz. mell(közvil)'!G67+'8.14 sz. mell(város és község)'!G67+'8.15 sz. mell(fogorvos)'!G67+'8.16 sz. mell(közművelődés)'!G67+'8.24 sz. mell(Vészhelyzet)'!G67+'8.17 sz. mell(szoc.tám)'!G67+'8.18 sz. mell(szünid.étk.)'!G67+'8.... sz. mell'!G67+'8.19 sz. mell(önk.jogalk)'!G67+'8.20 sz. mell(tám.fin)'!G67+'8.21 sz. mell(államadó)'!G67+'8.22 sz. mell(önk.nem sorol)'!G67+'8.23 sz. mell(szabadidő)'!G67+'8.25 sz. mell(Közterület fennt)'!G67</f>
        <v>0</v>
      </c>
    </row>
    <row r="65" spans="1:7" s="196" customFormat="1" ht="12" customHeight="1" x14ac:dyDescent="0.2">
      <c r="A65" s="10" t="s">
        <v>287</v>
      </c>
      <c r="B65" s="388" t="s">
        <v>249</v>
      </c>
      <c r="C65" s="399">
        <f>'8.2 sz. mell(könyvtár)'!C68+'8.3 sz. mell(könyvtári áll.)'!C68+'8.4 sz. mell(védőnő)'!C68+'8.5 sz. mell (háziorv.)'!C68+'8.6 sz. mell (isk.étk)'!C68+'8.7 sz. mell(iskola)'!C68+'8.8 sz. mell(szolidarit)'!C68+'8.9 sz. mell(köztemető)'!C68+'8.10 sz. mell(önk.v.)'!C68+'8.11 sz. mell(közp.költs.)'!C68+'8.12 sz. mell(utak)'!C68+'8.13 sz. mell(közvil)'!C68+'8.14 sz. mell(város és község)'!C68+'8.15 sz. mell(fogorvos)'!C68+'8.16 sz. mell(közművelődés)'!C68+'8.24 sz. mell(Vészhelyzet)'!C68+'8.17 sz. mell(szoc.tám)'!C68+'8.18 sz. mell(szünid.étk.)'!C68+'8.... sz. mell'!C68+'8.19 sz. mell(önk.jogalk)'!C68+'8.20 sz. mell(tám.fin)'!C68+'8.21 sz. mell(államadó)'!C68+'8.22 sz. mell(önk.nem sorol)'!C68+'8.23 sz. mell(szabadidő)'!C68+'8.25 sz. mell(Közterület fennt)'!C68</f>
        <v>0</v>
      </c>
      <c r="D65" s="399">
        <f>'8.2 sz. mell(könyvtár)'!D68+'8.3 sz. mell(könyvtári áll.)'!D68+'8.4 sz. mell(védőnő)'!D68+'8.5 sz. mell (háziorv.)'!D68+'8.6 sz. mell (isk.étk)'!D68+'8.7 sz. mell(iskola)'!D68+'8.8 sz. mell(szolidarit)'!D68+'8.9 sz. mell(köztemető)'!D68+'8.10 sz. mell(önk.v.)'!D68+'8.11 sz. mell(közp.költs.)'!D68+'8.12 sz. mell(utak)'!D68+'8.13 sz. mell(közvil)'!D68+'8.14 sz. mell(város és község)'!D68+'8.15 sz. mell(fogorvos)'!D68+'8.16 sz. mell(közművelődés)'!D68+'8.24 sz. mell(Vészhelyzet)'!D68+'8.17 sz. mell(szoc.tám)'!D68+'8.18 sz. mell(szünid.étk.)'!D68+'8.... sz. mell'!D68+'8.19 sz. mell(önk.jogalk)'!D68+'8.20 sz. mell(tám.fin)'!D68+'8.21 sz. mell(államadó)'!D68+'8.22 sz. mell(önk.nem sorol)'!D68+'8.23 sz. mell(szabadidő)'!D68+'8.25 sz. mell(Közterület fennt)'!D68</f>
        <v>0</v>
      </c>
      <c r="E65" s="399">
        <f>'8.2 sz. mell(könyvtár)'!E68+'8.3 sz. mell(könyvtári áll.)'!E68+'8.4 sz. mell(védőnő)'!E68+'8.5 sz. mell (háziorv.)'!E68+'8.6 sz. mell (isk.étk)'!E68+'8.7 sz. mell(iskola)'!E68+'8.8 sz. mell(szolidarit)'!E68+'8.9 sz. mell(köztemető)'!E68+'8.10 sz. mell(önk.v.)'!E68+'8.11 sz. mell(közp.költs.)'!E68+'8.12 sz. mell(utak)'!E68+'8.13 sz. mell(közvil)'!E68+'8.14 sz. mell(város és község)'!E68+'8.15 sz. mell(fogorvos)'!E68+'8.16 sz. mell(közművelődés)'!E68+'8.24 sz. mell(Vészhelyzet)'!E68+'8.17 sz. mell(szoc.tám)'!E68+'8.18 sz. mell(szünid.étk.)'!E68+'8.... sz. mell'!E68+'8.19 sz. mell(önk.jogalk)'!E68+'8.20 sz. mell(tám.fin)'!E68+'8.21 sz. mell(államadó)'!E68+'8.22 sz. mell(önk.nem sorol)'!E68+'8.23 sz. mell(szabadidő)'!E68+'8.25 sz. mell(Közterület fennt)'!E68</f>
        <v>0</v>
      </c>
      <c r="F65" s="399">
        <f>'8.2 sz. mell(könyvtár)'!F68+'8.3 sz. mell(könyvtári áll.)'!F68+'8.4 sz. mell(védőnő)'!F68+'8.5 sz. mell (háziorv.)'!F68+'8.6 sz. mell (isk.étk)'!F68+'8.7 sz. mell(iskola)'!F68+'8.8 sz. mell(szolidarit)'!F68+'8.9 sz. mell(köztemető)'!F68+'8.10 sz. mell(önk.v.)'!F68+'8.11 sz. mell(közp.költs.)'!F68+'8.12 sz. mell(utak)'!F68+'8.13 sz. mell(közvil)'!F68+'8.14 sz. mell(város és község)'!F68+'8.15 sz. mell(fogorvos)'!F68+'8.16 sz. mell(közművelődés)'!F68+'8.24 sz. mell(Vészhelyzet)'!F68+'8.17 sz. mell(szoc.tám)'!F68+'8.18 sz. mell(szünid.étk.)'!F68+'8.... sz. mell'!F68+'8.19 sz. mell(önk.jogalk)'!F68+'8.20 sz. mell(tám.fin)'!F68+'8.21 sz. mell(államadó)'!F68+'8.22 sz. mell(önk.nem sorol)'!F68+'8.23 sz. mell(szabadidő)'!F68+'8.25 sz. mell(Közterület fennt)'!F68</f>
        <v>0</v>
      </c>
      <c r="G65" s="399">
        <f>'8.2 sz. mell(könyvtár)'!G68+'8.3 sz. mell(könyvtári áll.)'!G68+'8.4 sz. mell(védőnő)'!G68+'8.5 sz. mell (háziorv.)'!G68+'8.6 sz. mell (isk.étk)'!G68+'8.7 sz. mell(iskola)'!G68+'8.8 sz. mell(szolidarit)'!G68+'8.9 sz. mell(köztemető)'!G68+'8.10 sz. mell(önk.v.)'!G68+'8.11 sz. mell(közp.költs.)'!G68+'8.12 sz. mell(utak)'!G68+'8.13 sz. mell(közvil)'!G68+'8.14 sz. mell(város és község)'!G68+'8.15 sz. mell(fogorvos)'!G68+'8.16 sz. mell(közművelődés)'!G68+'8.24 sz. mell(Vészhelyzet)'!G68+'8.17 sz. mell(szoc.tám)'!G68+'8.18 sz. mell(szünid.étk.)'!G68+'8.... sz. mell'!G68+'8.19 sz. mell(önk.jogalk)'!G68+'8.20 sz. mell(tám.fin)'!G68+'8.21 sz. mell(államadó)'!G68+'8.22 sz. mell(önk.nem sorol)'!G68+'8.23 sz. mell(szabadidő)'!G68+'8.25 sz. mell(Közterület fennt)'!G68</f>
        <v>0</v>
      </c>
    </row>
    <row r="66" spans="1:7" s="196" customFormat="1" ht="12" customHeight="1" thickBot="1" x14ac:dyDescent="0.25">
      <c r="A66" s="12" t="s">
        <v>288</v>
      </c>
      <c r="B66" s="393" t="s">
        <v>399</v>
      </c>
      <c r="C66" s="407">
        <f>'8.2 sz. mell(könyvtár)'!C69+'8.3 sz. mell(könyvtári áll.)'!C69+'8.4 sz. mell(védőnő)'!C69+'8.5 sz. mell (háziorv.)'!C69+'8.6 sz. mell (isk.étk)'!C69+'8.7 sz. mell(iskola)'!C69+'8.8 sz. mell(szolidarit)'!C69+'8.9 sz. mell(köztemető)'!C69+'8.10 sz. mell(önk.v.)'!C69+'8.11 sz. mell(közp.költs.)'!C69+'8.12 sz. mell(utak)'!C69+'8.13 sz. mell(közvil)'!C69+'8.14 sz. mell(város és község)'!C69+'8.15 sz. mell(fogorvos)'!C69+'8.16 sz. mell(közművelődés)'!C69+'8.24 sz. mell(Vészhelyzet)'!C69+'8.17 sz. mell(szoc.tám)'!C69+'8.18 sz. mell(szünid.étk.)'!C69+'8.... sz. mell'!C69+'8.19 sz. mell(önk.jogalk)'!C69+'8.20 sz. mell(tám.fin)'!C69+'8.21 sz. mell(államadó)'!C69+'8.22 sz. mell(önk.nem sorol)'!C69+'8.23 sz. mell(szabadidő)'!C69+'8.25 sz. mell(Közterület fennt)'!C69</f>
        <v>0</v>
      </c>
      <c r="D66" s="407">
        <f>'8.2 sz. mell(könyvtár)'!D69+'8.3 sz. mell(könyvtári áll.)'!D69+'8.4 sz. mell(védőnő)'!D69+'8.5 sz. mell (háziorv.)'!D69+'8.6 sz. mell (isk.étk)'!D69+'8.7 sz. mell(iskola)'!D69+'8.8 sz. mell(szolidarit)'!D69+'8.9 sz. mell(köztemető)'!D69+'8.10 sz. mell(önk.v.)'!D69+'8.11 sz. mell(közp.költs.)'!D69+'8.12 sz. mell(utak)'!D69+'8.13 sz. mell(közvil)'!D69+'8.14 sz. mell(város és község)'!D69+'8.15 sz. mell(fogorvos)'!D69+'8.16 sz. mell(közművelődés)'!D69+'8.24 sz. mell(Vészhelyzet)'!D69+'8.17 sz. mell(szoc.tám)'!D69+'8.18 sz. mell(szünid.étk.)'!D69+'8.... sz. mell'!D69+'8.19 sz. mell(önk.jogalk)'!D69+'8.20 sz. mell(tám.fin)'!D69+'8.21 sz. mell(államadó)'!D69+'8.22 sz. mell(önk.nem sorol)'!D69+'8.23 sz. mell(szabadidő)'!D69+'8.25 sz. mell(Közterület fennt)'!D69</f>
        <v>0</v>
      </c>
      <c r="E66" s="407">
        <f>'8.2 sz. mell(könyvtár)'!E69+'8.3 sz. mell(könyvtári áll.)'!E69+'8.4 sz. mell(védőnő)'!E69+'8.5 sz. mell (háziorv.)'!E69+'8.6 sz. mell (isk.étk)'!E69+'8.7 sz. mell(iskola)'!E69+'8.8 sz. mell(szolidarit)'!E69+'8.9 sz. mell(köztemető)'!E69+'8.10 sz. mell(önk.v.)'!E69+'8.11 sz. mell(közp.költs.)'!E69+'8.12 sz. mell(utak)'!E69+'8.13 sz. mell(közvil)'!E69+'8.14 sz. mell(város és község)'!E69+'8.15 sz. mell(fogorvos)'!E69+'8.16 sz. mell(közművelődés)'!E69+'8.24 sz. mell(Vészhelyzet)'!E69+'8.17 sz. mell(szoc.tám)'!E69+'8.18 sz. mell(szünid.étk.)'!E69+'8.... sz. mell'!E69+'8.19 sz. mell(önk.jogalk)'!E69+'8.20 sz. mell(tám.fin)'!E69+'8.21 sz. mell(államadó)'!E69+'8.22 sz. mell(önk.nem sorol)'!E69+'8.23 sz. mell(szabadidő)'!E69+'8.25 sz. mell(Közterület fennt)'!E69</f>
        <v>0</v>
      </c>
      <c r="F66" s="407">
        <f>'8.2 sz. mell(könyvtár)'!F69+'8.3 sz. mell(könyvtári áll.)'!F69+'8.4 sz. mell(védőnő)'!F69+'8.5 sz. mell (háziorv.)'!F69+'8.6 sz. mell (isk.étk)'!F69+'8.7 sz. mell(iskola)'!F69+'8.8 sz. mell(szolidarit)'!F69+'8.9 sz. mell(köztemető)'!F69+'8.10 sz. mell(önk.v.)'!F69+'8.11 sz. mell(közp.költs.)'!F69+'8.12 sz. mell(utak)'!F69+'8.13 sz. mell(közvil)'!F69+'8.14 sz. mell(város és község)'!F69+'8.15 sz. mell(fogorvos)'!F69+'8.16 sz. mell(közművelődés)'!F69+'8.24 sz. mell(Vészhelyzet)'!F69+'8.17 sz. mell(szoc.tám)'!F69+'8.18 sz. mell(szünid.étk.)'!F69+'8.... sz. mell'!F69+'8.19 sz. mell(önk.jogalk)'!F69+'8.20 sz. mell(tám.fin)'!F69+'8.21 sz. mell(államadó)'!F69+'8.22 sz. mell(önk.nem sorol)'!F69+'8.23 sz. mell(szabadidő)'!F69+'8.25 sz. mell(Közterület fennt)'!F69</f>
        <v>0</v>
      </c>
      <c r="G66" s="407">
        <f>'8.2 sz. mell(könyvtár)'!G69+'8.3 sz. mell(könyvtári áll.)'!G69+'8.4 sz. mell(védőnő)'!G69+'8.5 sz. mell (háziorv.)'!G69+'8.6 sz. mell (isk.étk)'!G69+'8.7 sz. mell(iskola)'!G69+'8.8 sz. mell(szolidarit)'!G69+'8.9 sz. mell(köztemető)'!G69+'8.10 sz. mell(önk.v.)'!G69+'8.11 sz. mell(közp.költs.)'!G69+'8.12 sz. mell(utak)'!G69+'8.13 sz. mell(közvil)'!G69+'8.14 sz. mell(város és község)'!G69+'8.15 sz. mell(fogorvos)'!G69+'8.16 sz. mell(közművelődés)'!G69+'8.24 sz. mell(Vészhelyzet)'!G69+'8.17 sz. mell(szoc.tám)'!G69+'8.18 sz. mell(szünid.étk.)'!G69+'8.... sz. mell'!G69+'8.19 sz. mell(önk.jogalk)'!G69+'8.20 sz. mell(tám.fin)'!G69+'8.21 sz. mell(államadó)'!G69+'8.22 sz. mell(önk.nem sorol)'!G69+'8.23 sz. mell(szabadidő)'!G69+'8.25 sz. mell(Közterület fennt)'!G69</f>
        <v>0</v>
      </c>
    </row>
    <row r="67" spans="1:7" s="196" customFormat="1" ht="12" customHeight="1" thickBot="1" x14ac:dyDescent="0.25">
      <c r="A67" s="230" t="s">
        <v>251</v>
      </c>
      <c r="B67" s="324" t="s">
        <v>252</v>
      </c>
      <c r="C67" s="406">
        <f>'8.2 sz. mell(könyvtár)'!C70+'8.3 sz. mell(könyvtári áll.)'!C70+'8.4 sz. mell(védőnő)'!C70+'8.5 sz. mell (háziorv.)'!C70+'8.6 sz. mell (isk.étk)'!C70+'8.7 sz. mell(iskola)'!C70+'8.8 sz. mell(szolidarit)'!C70+'8.9 sz. mell(köztemető)'!C70+'8.10 sz. mell(önk.v.)'!C70+'8.11 sz. mell(közp.költs.)'!C70+'8.12 sz. mell(utak)'!C70+'8.13 sz. mell(közvil)'!C70+'8.14 sz. mell(város és község)'!C70+'8.15 sz. mell(fogorvos)'!C70+'8.16 sz. mell(közművelődés)'!C70+'8.24 sz. mell(Vészhelyzet)'!C70+'8.17 sz. mell(szoc.tám)'!C70+'8.18 sz. mell(szünid.étk.)'!C70+'8.... sz. mell'!C70+'8.19 sz. mell(önk.jogalk)'!C70+'8.20 sz. mell(tám.fin)'!C70+'8.21 sz. mell(államadó)'!C70+'8.22 sz. mell(önk.nem sorol)'!C70+'8.23 sz. mell(szabadidő)'!C70+'8.25 sz. mell(Közterület fennt)'!C70</f>
        <v>0</v>
      </c>
      <c r="D67" s="406">
        <f>'8.2 sz. mell(könyvtár)'!D70+'8.3 sz. mell(könyvtári áll.)'!D70+'8.4 sz. mell(védőnő)'!D70+'8.5 sz. mell (háziorv.)'!D70+'8.6 sz. mell (isk.étk)'!D70+'8.7 sz. mell(iskola)'!D70+'8.8 sz. mell(szolidarit)'!D70+'8.9 sz. mell(köztemető)'!D70+'8.10 sz. mell(önk.v.)'!D70+'8.11 sz. mell(közp.költs.)'!D70+'8.12 sz. mell(utak)'!D70+'8.13 sz. mell(közvil)'!D70+'8.14 sz. mell(város és község)'!D70+'8.15 sz. mell(fogorvos)'!D70+'8.16 sz. mell(közművelődés)'!D70+'8.24 sz. mell(Vészhelyzet)'!D70+'8.17 sz. mell(szoc.tám)'!D70+'8.18 sz. mell(szünid.étk.)'!D70+'8.... sz. mell'!D70+'8.19 sz. mell(önk.jogalk)'!D70+'8.20 sz. mell(tám.fin)'!D70+'8.21 sz. mell(államadó)'!D70+'8.22 sz. mell(önk.nem sorol)'!D70+'8.23 sz. mell(szabadidő)'!D70+'8.25 sz. mell(Közterület fennt)'!D70</f>
        <v>0</v>
      </c>
      <c r="E67" s="406">
        <f>'8.2 sz. mell(könyvtár)'!E70+'8.3 sz. mell(könyvtári áll.)'!E70+'8.4 sz. mell(védőnő)'!E70+'8.5 sz. mell (háziorv.)'!E70+'8.6 sz. mell (isk.étk)'!E70+'8.7 sz. mell(iskola)'!E70+'8.8 sz. mell(szolidarit)'!E70+'8.9 sz. mell(köztemető)'!E70+'8.10 sz. mell(önk.v.)'!E70+'8.11 sz. mell(közp.költs.)'!E70+'8.12 sz. mell(utak)'!E70+'8.13 sz. mell(közvil)'!E70+'8.14 sz. mell(város és község)'!E70+'8.15 sz. mell(fogorvos)'!E70+'8.16 sz. mell(közművelődés)'!E70+'8.24 sz. mell(Vészhelyzet)'!E70+'8.17 sz. mell(szoc.tám)'!E70+'8.18 sz. mell(szünid.étk.)'!E70+'8.... sz. mell'!E70+'8.19 sz. mell(önk.jogalk)'!E70+'8.20 sz. mell(tám.fin)'!E70+'8.21 sz. mell(államadó)'!E70+'8.22 sz. mell(önk.nem sorol)'!E70+'8.23 sz. mell(szabadidő)'!E70+'8.25 sz. mell(Közterület fennt)'!E70</f>
        <v>0</v>
      </c>
      <c r="F67" s="406">
        <f>'8.2 sz. mell(könyvtár)'!F70+'8.3 sz. mell(könyvtári áll.)'!F70+'8.4 sz. mell(védőnő)'!F70+'8.5 sz. mell (háziorv.)'!F70+'8.6 sz. mell (isk.étk)'!F70+'8.7 sz. mell(iskola)'!F70+'8.8 sz. mell(szolidarit)'!F70+'8.9 sz. mell(köztemető)'!F70+'8.10 sz. mell(önk.v.)'!F70+'8.11 sz. mell(közp.költs.)'!F70+'8.12 sz. mell(utak)'!F70+'8.13 sz. mell(közvil)'!F70+'8.14 sz. mell(város és község)'!F70+'8.15 sz. mell(fogorvos)'!F70+'8.16 sz. mell(közművelődés)'!F70+'8.24 sz. mell(Vészhelyzet)'!F70+'8.17 sz. mell(szoc.tám)'!F70+'8.18 sz. mell(szünid.étk.)'!F70+'8.... sz. mell'!F70+'8.19 sz. mell(önk.jogalk)'!F70+'8.20 sz. mell(tám.fin)'!F70+'8.21 sz. mell(államadó)'!F70+'8.22 sz. mell(önk.nem sorol)'!F70+'8.23 sz. mell(szabadidő)'!F70+'8.25 sz. mell(Közterület fennt)'!F70</f>
        <v>0</v>
      </c>
      <c r="G67" s="406">
        <f>'8.2 sz. mell(könyvtár)'!G70+'8.3 sz. mell(könyvtári áll.)'!G70+'8.4 sz. mell(védőnő)'!G70+'8.5 sz. mell (háziorv.)'!G70+'8.6 sz. mell (isk.étk)'!G70+'8.7 sz. mell(iskola)'!G70+'8.8 sz. mell(szolidarit)'!G70+'8.9 sz. mell(köztemető)'!G70+'8.10 sz. mell(önk.v.)'!G70+'8.11 sz. mell(közp.költs.)'!G70+'8.12 sz. mell(utak)'!G70+'8.13 sz. mell(közvil)'!G70+'8.14 sz. mell(város és község)'!G70+'8.15 sz. mell(fogorvos)'!G70+'8.16 sz. mell(közművelődés)'!G70+'8.24 sz. mell(Vészhelyzet)'!G70+'8.17 sz. mell(szoc.tám)'!G70+'8.18 sz. mell(szünid.étk.)'!G70+'8.... sz. mell'!G70+'8.19 sz. mell(önk.jogalk)'!G70+'8.20 sz. mell(tám.fin)'!G70+'8.21 sz. mell(államadó)'!G70+'8.22 sz. mell(önk.nem sorol)'!G70+'8.23 sz. mell(szabadidő)'!G70+'8.25 sz. mell(Közterület fennt)'!G70</f>
        <v>0</v>
      </c>
    </row>
    <row r="68" spans="1:7" s="196" customFormat="1" ht="12" customHeight="1" x14ac:dyDescent="0.2">
      <c r="A68" s="11" t="s">
        <v>115</v>
      </c>
      <c r="B68" s="387" t="s">
        <v>253</v>
      </c>
      <c r="C68" s="405">
        <f>'8.2 sz. mell(könyvtár)'!C71+'8.3 sz. mell(könyvtári áll.)'!C71+'8.4 sz. mell(védőnő)'!C71+'8.5 sz. mell (háziorv.)'!C71+'8.6 sz. mell (isk.étk)'!C71+'8.7 sz. mell(iskola)'!C71+'8.8 sz. mell(szolidarit)'!C71+'8.9 sz. mell(köztemető)'!C71+'8.10 sz. mell(önk.v.)'!C71+'8.11 sz. mell(közp.költs.)'!C71+'8.12 sz. mell(utak)'!C71+'8.13 sz. mell(közvil)'!C71+'8.14 sz. mell(város és község)'!C71+'8.15 sz. mell(fogorvos)'!C71+'8.16 sz. mell(közművelődés)'!C71+'8.24 sz. mell(Vészhelyzet)'!C71+'8.17 sz. mell(szoc.tám)'!C71+'8.18 sz. mell(szünid.étk.)'!C71+'8.... sz. mell'!C71+'8.19 sz. mell(önk.jogalk)'!C71+'8.20 sz. mell(tám.fin)'!C71+'8.21 sz. mell(államadó)'!C71+'8.22 sz. mell(önk.nem sorol)'!C71+'8.23 sz. mell(szabadidő)'!C71+'8.25 sz. mell(Közterület fennt)'!C71</f>
        <v>0</v>
      </c>
      <c r="D68" s="405">
        <f>'8.2 sz. mell(könyvtár)'!D71+'8.3 sz. mell(könyvtári áll.)'!D71+'8.4 sz. mell(védőnő)'!D71+'8.5 sz. mell (háziorv.)'!D71+'8.6 sz. mell (isk.étk)'!D71+'8.7 sz. mell(iskola)'!D71+'8.8 sz. mell(szolidarit)'!D71+'8.9 sz. mell(köztemető)'!D71+'8.10 sz. mell(önk.v.)'!D71+'8.11 sz. mell(közp.költs.)'!D71+'8.12 sz. mell(utak)'!D71+'8.13 sz. mell(közvil)'!D71+'8.14 sz. mell(város és község)'!D71+'8.15 sz. mell(fogorvos)'!D71+'8.16 sz. mell(közművelődés)'!D71+'8.24 sz. mell(Vészhelyzet)'!D71+'8.17 sz. mell(szoc.tám)'!D71+'8.18 sz. mell(szünid.étk.)'!D71+'8.... sz. mell'!D71+'8.19 sz. mell(önk.jogalk)'!D71+'8.20 sz. mell(tám.fin)'!D71+'8.21 sz. mell(államadó)'!D71+'8.22 sz. mell(önk.nem sorol)'!D71+'8.23 sz. mell(szabadidő)'!D71+'8.25 sz. mell(Közterület fennt)'!D71</f>
        <v>0</v>
      </c>
      <c r="E68" s="405">
        <f>'8.2 sz. mell(könyvtár)'!E71+'8.3 sz. mell(könyvtári áll.)'!E71+'8.4 sz. mell(védőnő)'!E71+'8.5 sz. mell (háziorv.)'!E71+'8.6 sz. mell (isk.étk)'!E71+'8.7 sz. mell(iskola)'!E71+'8.8 sz. mell(szolidarit)'!E71+'8.9 sz. mell(köztemető)'!E71+'8.10 sz. mell(önk.v.)'!E71+'8.11 sz. mell(közp.költs.)'!E71+'8.12 sz. mell(utak)'!E71+'8.13 sz. mell(közvil)'!E71+'8.14 sz. mell(város és község)'!E71+'8.15 sz. mell(fogorvos)'!E71+'8.16 sz. mell(közművelődés)'!E71+'8.24 sz. mell(Vészhelyzet)'!E71+'8.17 sz. mell(szoc.tám)'!E71+'8.18 sz. mell(szünid.étk.)'!E71+'8.... sz. mell'!E71+'8.19 sz. mell(önk.jogalk)'!E71+'8.20 sz. mell(tám.fin)'!E71+'8.21 sz. mell(államadó)'!E71+'8.22 sz. mell(önk.nem sorol)'!E71+'8.23 sz. mell(szabadidő)'!E71+'8.25 sz. mell(Közterület fennt)'!E71</f>
        <v>0</v>
      </c>
      <c r="F68" s="405">
        <f>'8.2 sz. mell(könyvtár)'!F71+'8.3 sz. mell(könyvtári áll.)'!F71+'8.4 sz. mell(védőnő)'!F71+'8.5 sz. mell (háziorv.)'!F71+'8.6 sz. mell (isk.étk)'!F71+'8.7 sz. mell(iskola)'!F71+'8.8 sz. mell(szolidarit)'!F71+'8.9 sz. mell(köztemető)'!F71+'8.10 sz. mell(önk.v.)'!F71+'8.11 sz. mell(közp.költs.)'!F71+'8.12 sz. mell(utak)'!F71+'8.13 sz. mell(közvil)'!F71+'8.14 sz. mell(város és község)'!F71+'8.15 sz. mell(fogorvos)'!F71+'8.16 sz. mell(közművelődés)'!F71+'8.24 sz. mell(Vészhelyzet)'!F71+'8.17 sz. mell(szoc.tám)'!F71+'8.18 sz. mell(szünid.étk.)'!F71+'8.... sz. mell'!F71+'8.19 sz. mell(önk.jogalk)'!F71+'8.20 sz. mell(tám.fin)'!F71+'8.21 sz. mell(államadó)'!F71+'8.22 sz. mell(önk.nem sorol)'!F71+'8.23 sz. mell(szabadidő)'!F71+'8.25 sz. mell(Közterület fennt)'!F71</f>
        <v>0</v>
      </c>
      <c r="G68" s="405">
        <f>'8.2 sz. mell(könyvtár)'!G71+'8.3 sz. mell(könyvtári áll.)'!G71+'8.4 sz. mell(védőnő)'!G71+'8.5 sz. mell (háziorv.)'!G71+'8.6 sz. mell (isk.étk)'!G71+'8.7 sz. mell(iskola)'!G71+'8.8 sz. mell(szolidarit)'!G71+'8.9 sz. mell(köztemető)'!G71+'8.10 sz. mell(önk.v.)'!G71+'8.11 sz. mell(közp.költs.)'!G71+'8.12 sz. mell(utak)'!G71+'8.13 sz. mell(közvil)'!G71+'8.14 sz. mell(város és község)'!G71+'8.15 sz. mell(fogorvos)'!G71+'8.16 sz. mell(közművelődés)'!G71+'8.24 sz. mell(Vészhelyzet)'!G71+'8.17 sz. mell(szoc.tám)'!G71+'8.18 sz. mell(szünid.étk.)'!G71+'8.... sz. mell'!G71+'8.19 sz. mell(önk.jogalk)'!G71+'8.20 sz. mell(tám.fin)'!G71+'8.21 sz. mell(államadó)'!G71+'8.22 sz. mell(önk.nem sorol)'!G71+'8.23 sz. mell(szabadidő)'!G71+'8.25 sz. mell(Közterület fennt)'!G71</f>
        <v>0</v>
      </c>
    </row>
    <row r="69" spans="1:7" s="196" customFormat="1" ht="12" customHeight="1" x14ac:dyDescent="0.2">
      <c r="A69" s="10" t="s">
        <v>116</v>
      </c>
      <c r="B69" s="388" t="s">
        <v>254</v>
      </c>
      <c r="C69" s="399">
        <f>'8.2 sz. mell(könyvtár)'!C72+'8.3 sz. mell(könyvtári áll.)'!C72+'8.4 sz. mell(védőnő)'!C72+'8.5 sz. mell (háziorv.)'!C72+'8.6 sz. mell (isk.étk)'!C72+'8.7 sz. mell(iskola)'!C72+'8.8 sz. mell(szolidarit)'!C72+'8.9 sz. mell(köztemető)'!C72+'8.10 sz. mell(önk.v.)'!C72+'8.11 sz. mell(közp.költs.)'!C72+'8.12 sz. mell(utak)'!C72+'8.13 sz. mell(közvil)'!C72+'8.14 sz. mell(város és község)'!C72+'8.15 sz. mell(fogorvos)'!C72+'8.16 sz. mell(közművelődés)'!C72+'8.24 sz. mell(Vészhelyzet)'!C72+'8.17 sz. mell(szoc.tám)'!C72+'8.18 sz. mell(szünid.étk.)'!C72+'8.... sz. mell'!C72+'8.19 sz. mell(önk.jogalk)'!C72+'8.20 sz. mell(tám.fin)'!C72+'8.21 sz. mell(államadó)'!C72+'8.22 sz. mell(önk.nem sorol)'!C72+'8.23 sz. mell(szabadidő)'!C72+'8.25 sz. mell(Közterület fennt)'!C72</f>
        <v>0</v>
      </c>
      <c r="D69" s="399">
        <f>'8.2 sz. mell(könyvtár)'!D72+'8.3 sz. mell(könyvtári áll.)'!D72+'8.4 sz. mell(védőnő)'!D72+'8.5 sz. mell (háziorv.)'!D72+'8.6 sz. mell (isk.étk)'!D72+'8.7 sz. mell(iskola)'!D72+'8.8 sz. mell(szolidarit)'!D72+'8.9 sz. mell(köztemető)'!D72+'8.10 sz. mell(önk.v.)'!D72+'8.11 sz. mell(közp.költs.)'!D72+'8.12 sz. mell(utak)'!D72+'8.13 sz. mell(közvil)'!D72+'8.14 sz. mell(város és község)'!D72+'8.15 sz. mell(fogorvos)'!D72+'8.16 sz. mell(közművelődés)'!D72+'8.24 sz. mell(Vészhelyzet)'!D72+'8.17 sz. mell(szoc.tám)'!D72+'8.18 sz. mell(szünid.étk.)'!D72+'8.... sz. mell'!D72+'8.19 sz. mell(önk.jogalk)'!D72+'8.20 sz. mell(tám.fin)'!D72+'8.21 sz. mell(államadó)'!D72+'8.22 sz. mell(önk.nem sorol)'!D72+'8.23 sz. mell(szabadidő)'!D72+'8.25 sz. mell(Közterület fennt)'!D72</f>
        <v>0</v>
      </c>
      <c r="E69" s="399">
        <f>'8.2 sz. mell(könyvtár)'!E72+'8.3 sz. mell(könyvtári áll.)'!E72+'8.4 sz. mell(védőnő)'!E72+'8.5 sz. mell (háziorv.)'!E72+'8.6 sz. mell (isk.étk)'!E72+'8.7 sz. mell(iskola)'!E72+'8.8 sz. mell(szolidarit)'!E72+'8.9 sz. mell(köztemető)'!E72+'8.10 sz. mell(önk.v.)'!E72+'8.11 sz. mell(közp.költs.)'!E72+'8.12 sz. mell(utak)'!E72+'8.13 sz. mell(közvil)'!E72+'8.14 sz. mell(város és község)'!E72+'8.15 sz. mell(fogorvos)'!E72+'8.16 sz. mell(közművelődés)'!E72+'8.24 sz. mell(Vészhelyzet)'!E72+'8.17 sz. mell(szoc.tám)'!E72+'8.18 sz. mell(szünid.étk.)'!E72+'8.... sz. mell'!E72+'8.19 sz. mell(önk.jogalk)'!E72+'8.20 sz. mell(tám.fin)'!E72+'8.21 sz. mell(államadó)'!E72+'8.22 sz. mell(önk.nem sorol)'!E72+'8.23 sz. mell(szabadidő)'!E72+'8.25 sz. mell(Közterület fennt)'!E72</f>
        <v>0</v>
      </c>
      <c r="F69" s="399">
        <f>'8.2 sz. mell(könyvtár)'!F72+'8.3 sz. mell(könyvtári áll.)'!F72+'8.4 sz. mell(védőnő)'!F72+'8.5 sz. mell (háziorv.)'!F72+'8.6 sz. mell (isk.étk)'!F72+'8.7 sz. mell(iskola)'!F72+'8.8 sz. mell(szolidarit)'!F72+'8.9 sz. mell(köztemető)'!F72+'8.10 sz. mell(önk.v.)'!F72+'8.11 sz. mell(közp.költs.)'!F72+'8.12 sz. mell(utak)'!F72+'8.13 sz. mell(közvil)'!F72+'8.14 sz. mell(város és község)'!F72+'8.15 sz. mell(fogorvos)'!F72+'8.16 sz. mell(közművelődés)'!F72+'8.24 sz. mell(Vészhelyzet)'!F72+'8.17 sz. mell(szoc.tám)'!F72+'8.18 sz. mell(szünid.étk.)'!F72+'8.... sz. mell'!F72+'8.19 sz. mell(önk.jogalk)'!F72+'8.20 sz. mell(tám.fin)'!F72+'8.21 sz. mell(államadó)'!F72+'8.22 sz. mell(önk.nem sorol)'!F72+'8.23 sz. mell(szabadidő)'!F72+'8.25 sz. mell(Közterület fennt)'!F72</f>
        <v>0</v>
      </c>
      <c r="G69" s="399">
        <f>'8.2 sz. mell(könyvtár)'!G72+'8.3 sz. mell(könyvtári áll.)'!G72+'8.4 sz. mell(védőnő)'!G72+'8.5 sz. mell (háziorv.)'!G72+'8.6 sz. mell (isk.étk)'!G72+'8.7 sz. mell(iskola)'!G72+'8.8 sz. mell(szolidarit)'!G72+'8.9 sz. mell(köztemető)'!G72+'8.10 sz. mell(önk.v.)'!G72+'8.11 sz. mell(közp.költs.)'!G72+'8.12 sz. mell(utak)'!G72+'8.13 sz. mell(közvil)'!G72+'8.14 sz. mell(város és község)'!G72+'8.15 sz. mell(fogorvos)'!G72+'8.16 sz. mell(közművelődés)'!G72+'8.24 sz. mell(Vészhelyzet)'!G72+'8.17 sz. mell(szoc.tám)'!G72+'8.18 sz. mell(szünid.étk.)'!G72+'8.... sz. mell'!G72+'8.19 sz. mell(önk.jogalk)'!G72+'8.20 sz. mell(tám.fin)'!G72+'8.21 sz. mell(államadó)'!G72+'8.22 sz. mell(önk.nem sorol)'!G72+'8.23 sz. mell(szabadidő)'!G72+'8.25 sz. mell(Közterület fennt)'!G72</f>
        <v>0</v>
      </c>
    </row>
    <row r="70" spans="1:7" s="196" customFormat="1" ht="12" customHeight="1" x14ac:dyDescent="0.2">
      <c r="A70" s="10" t="s">
        <v>279</v>
      </c>
      <c r="B70" s="388" t="s">
        <v>255</v>
      </c>
      <c r="C70" s="399">
        <f>'8.2 sz. mell(könyvtár)'!C73+'8.3 sz. mell(könyvtári áll.)'!C73+'8.4 sz. mell(védőnő)'!C73+'8.5 sz. mell (háziorv.)'!C73+'8.6 sz. mell (isk.étk)'!C73+'8.7 sz. mell(iskola)'!C73+'8.8 sz. mell(szolidarit)'!C73+'8.9 sz. mell(köztemető)'!C73+'8.10 sz. mell(önk.v.)'!C73+'8.11 sz. mell(közp.költs.)'!C73+'8.12 sz. mell(utak)'!C73+'8.13 sz. mell(közvil)'!C73+'8.14 sz. mell(város és község)'!C73+'8.15 sz. mell(fogorvos)'!C73+'8.16 sz. mell(közművelődés)'!C73+'8.24 sz. mell(Vészhelyzet)'!C73+'8.17 sz. mell(szoc.tám)'!C73+'8.18 sz. mell(szünid.étk.)'!C73+'8.... sz. mell'!C73+'8.19 sz. mell(önk.jogalk)'!C73+'8.20 sz. mell(tám.fin)'!C73+'8.21 sz. mell(államadó)'!C73+'8.22 sz. mell(önk.nem sorol)'!C73+'8.23 sz. mell(szabadidő)'!C73+'8.25 sz. mell(Közterület fennt)'!C73</f>
        <v>0</v>
      </c>
      <c r="D70" s="399">
        <f>'8.2 sz. mell(könyvtár)'!D73+'8.3 sz. mell(könyvtári áll.)'!D73+'8.4 sz. mell(védőnő)'!D73+'8.5 sz. mell (háziorv.)'!D73+'8.6 sz. mell (isk.étk)'!D73+'8.7 sz. mell(iskola)'!D73+'8.8 sz. mell(szolidarit)'!D73+'8.9 sz. mell(köztemető)'!D73+'8.10 sz. mell(önk.v.)'!D73+'8.11 sz. mell(közp.költs.)'!D73+'8.12 sz. mell(utak)'!D73+'8.13 sz. mell(közvil)'!D73+'8.14 sz. mell(város és község)'!D73+'8.15 sz. mell(fogorvos)'!D73+'8.16 sz. mell(közművelődés)'!D73+'8.24 sz. mell(Vészhelyzet)'!D73+'8.17 sz. mell(szoc.tám)'!D73+'8.18 sz. mell(szünid.étk.)'!D73+'8.... sz. mell'!D73+'8.19 sz. mell(önk.jogalk)'!D73+'8.20 sz. mell(tám.fin)'!D73+'8.21 sz. mell(államadó)'!D73+'8.22 sz. mell(önk.nem sorol)'!D73+'8.23 sz. mell(szabadidő)'!D73+'8.25 sz. mell(Közterület fennt)'!D73</f>
        <v>0</v>
      </c>
      <c r="E70" s="399">
        <f>'8.2 sz. mell(könyvtár)'!E73+'8.3 sz. mell(könyvtári áll.)'!E73+'8.4 sz. mell(védőnő)'!E73+'8.5 sz. mell (háziorv.)'!E73+'8.6 sz. mell (isk.étk)'!E73+'8.7 sz. mell(iskola)'!E73+'8.8 sz. mell(szolidarit)'!E73+'8.9 sz. mell(köztemető)'!E73+'8.10 sz. mell(önk.v.)'!E73+'8.11 sz. mell(közp.költs.)'!E73+'8.12 sz. mell(utak)'!E73+'8.13 sz. mell(közvil)'!E73+'8.14 sz. mell(város és község)'!E73+'8.15 sz. mell(fogorvos)'!E73+'8.16 sz. mell(közművelődés)'!E73+'8.24 sz. mell(Vészhelyzet)'!E73+'8.17 sz. mell(szoc.tám)'!E73+'8.18 sz. mell(szünid.étk.)'!E73+'8.... sz. mell'!E73+'8.19 sz. mell(önk.jogalk)'!E73+'8.20 sz. mell(tám.fin)'!E73+'8.21 sz. mell(államadó)'!E73+'8.22 sz. mell(önk.nem sorol)'!E73+'8.23 sz. mell(szabadidő)'!E73+'8.25 sz. mell(Közterület fennt)'!E73</f>
        <v>0</v>
      </c>
      <c r="F70" s="399">
        <f>'8.2 sz. mell(könyvtár)'!F73+'8.3 sz. mell(könyvtári áll.)'!F73+'8.4 sz. mell(védőnő)'!F73+'8.5 sz. mell (háziorv.)'!F73+'8.6 sz. mell (isk.étk)'!F73+'8.7 sz. mell(iskola)'!F73+'8.8 sz. mell(szolidarit)'!F73+'8.9 sz. mell(köztemető)'!F73+'8.10 sz. mell(önk.v.)'!F73+'8.11 sz. mell(közp.költs.)'!F73+'8.12 sz. mell(utak)'!F73+'8.13 sz. mell(közvil)'!F73+'8.14 sz. mell(város és község)'!F73+'8.15 sz. mell(fogorvos)'!F73+'8.16 sz. mell(közművelődés)'!F73+'8.24 sz. mell(Vészhelyzet)'!F73+'8.17 sz. mell(szoc.tám)'!F73+'8.18 sz. mell(szünid.étk.)'!F73+'8.... sz. mell'!F73+'8.19 sz. mell(önk.jogalk)'!F73+'8.20 sz. mell(tám.fin)'!F73+'8.21 sz. mell(államadó)'!F73+'8.22 sz. mell(önk.nem sorol)'!F73+'8.23 sz. mell(szabadidő)'!F73+'8.25 sz. mell(Közterület fennt)'!F73</f>
        <v>0</v>
      </c>
      <c r="G70" s="399">
        <f>'8.2 sz. mell(könyvtár)'!G73+'8.3 sz. mell(könyvtári áll.)'!G73+'8.4 sz. mell(védőnő)'!G73+'8.5 sz. mell (háziorv.)'!G73+'8.6 sz. mell (isk.étk)'!G73+'8.7 sz. mell(iskola)'!G73+'8.8 sz. mell(szolidarit)'!G73+'8.9 sz. mell(köztemető)'!G73+'8.10 sz. mell(önk.v.)'!G73+'8.11 sz. mell(közp.költs.)'!G73+'8.12 sz. mell(utak)'!G73+'8.13 sz. mell(közvil)'!G73+'8.14 sz. mell(város és község)'!G73+'8.15 sz. mell(fogorvos)'!G73+'8.16 sz. mell(közművelődés)'!G73+'8.24 sz. mell(Vészhelyzet)'!G73+'8.17 sz. mell(szoc.tám)'!G73+'8.18 sz. mell(szünid.étk.)'!G73+'8.... sz. mell'!G73+'8.19 sz. mell(önk.jogalk)'!G73+'8.20 sz. mell(tám.fin)'!G73+'8.21 sz. mell(államadó)'!G73+'8.22 sz. mell(önk.nem sorol)'!G73+'8.23 sz. mell(szabadidő)'!G73+'8.25 sz. mell(Közterület fennt)'!G73</f>
        <v>0</v>
      </c>
    </row>
    <row r="71" spans="1:7" s="196" customFormat="1" ht="12" customHeight="1" thickBot="1" x14ac:dyDescent="0.25">
      <c r="A71" s="12" t="s">
        <v>280</v>
      </c>
      <c r="B71" s="390" t="s">
        <v>256</v>
      </c>
      <c r="C71" s="407">
        <f>'8.2 sz. mell(könyvtár)'!C74+'8.3 sz. mell(könyvtári áll.)'!C74+'8.4 sz. mell(védőnő)'!C74+'8.5 sz. mell (háziorv.)'!C74+'8.6 sz. mell (isk.étk)'!C74+'8.7 sz. mell(iskola)'!C74+'8.8 sz. mell(szolidarit)'!C74+'8.9 sz. mell(köztemető)'!C74+'8.10 sz. mell(önk.v.)'!C74+'8.11 sz. mell(közp.költs.)'!C74+'8.12 sz. mell(utak)'!C74+'8.13 sz. mell(közvil)'!C74+'8.14 sz. mell(város és község)'!C74+'8.15 sz. mell(fogorvos)'!C74+'8.16 sz. mell(közművelődés)'!C74+'8.24 sz. mell(Vészhelyzet)'!C74+'8.17 sz. mell(szoc.tám)'!C74+'8.18 sz. mell(szünid.étk.)'!C74+'8.... sz. mell'!C74+'8.19 sz. mell(önk.jogalk)'!C74+'8.20 sz. mell(tám.fin)'!C74+'8.21 sz. mell(államadó)'!C74+'8.22 sz. mell(önk.nem sorol)'!C74+'8.23 sz. mell(szabadidő)'!C74+'8.25 sz. mell(Közterület fennt)'!C74</f>
        <v>0</v>
      </c>
      <c r="D71" s="407">
        <f>'8.2 sz. mell(könyvtár)'!D74+'8.3 sz. mell(könyvtári áll.)'!D74+'8.4 sz. mell(védőnő)'!D74+'8.5 sz. mell (háziorv.)'!D74+'8.6 sz. mell (isk.étk)'!D74+'8.7 sz. mell(iskola)'!D74+'8.8 sz. mell(szolidarit)'!D74+'8.9 sz. mell(köztemető)'!D74+'8.10 sz. mell(önk.v.)'!D74+'8.11 sz. mell(közp.költs.)'!D74+'8.12 sz. mell(utak)'!D74+'8.13 sz. mell(közvil)'!D74+'8.14 sz. mell(város és község)'!D74+'8.15 sz. mell(fogorvos)'!D74+'8.16 sz. mell(közművelődés)'!D74+'8.24 sz. mell(Vészhelyzet)'!D74+'8.17 sz. mell(szoc.tám)'!D74+'8.18 sz. mell(szünid.étk.)'!D74+'8.... sz. mell'!D74+'8.19 sz. mell(önk.jogalk)'!D74+'8.20 sz. mell(tám.fin)'!D74+'8.21 sz. mell(államadó)'!D74+'8.22 sz. mell(önk.nem sorol)'!D74+'8.23 sz. mell(szabadidő)'!D74+'8.25 sz. mell(Közterület fennt)'!D74</f>
        <v>0</v>
      </c>
      <c r="E71" s="407">
        <f>'8.2 sz. mell(könyvtár)'!E74+'8.3 sz. mell(könyvtári áll.)'!E74+'8.4 sz. mell(védőnő)'!E74+'8.5 sz. mell (háziorv.)'!E74+'8.6 sz. mell (isk.étk)'!E74+'8.7 sz. mell(iskola)'!E74+'8.8 sz. mell(szolidarit)'!E74+'8.9 sz. mell(köztemető)'!E74+'8.10 sz. mell(önk.v.)'!E74+'8.11 sz. mell(közp.költs.)'!E74+'8.12 sz. mell(utak)'!E74+'8.13 sz. mell(közvil)'!E74+'8.14 sz. mell(város és község)'!E74+'8.15 sz. mell(fogorvos)'!E74+'8.16 sz. mell(közművelődés)'!E74+'8.24 sz. mell(Vészhelyzet)'!E74+'8.17 sz. mell(szoc.tám)'!E74+'8.18 sz. mell(szünid.étk.)'!E74+'8.... sz. mell'!E74+'8.19 sz. mell(önk.jogalk)'!E74+'8.20 sz. mell(tám.fin)'!E74+'8.21 sz. mell(államadó)'!E74+'8.22 sz. mell(önk.nem sorol)'!E74+'8.23 sz. mell(szabadidő)'!E74+'8.25 sz. mell(Közterület fennt)'!E74</f>
        <v>0</v>
      </c>
      <c r="F71" s="407">
        <f>'8.2 sz. mell(könyvtár)'!F74+'8.3 sz. mell(könyvtári áll.)'!F74+'8.4 sz. mell(védőnő)'!F74+'8.5 sz. mell (háziorv.)'!F74+'8.6 sz. mell (isk.étk)'!F74+'8.7 sz. mell(iskola)'!F74+'8.8 sz. mell(szolidarit)'!F74+'8.9 sz. mell(köztemető)'!F74+'8.10 sz. mell(önk.v.)'!F74+'8.11 sz. mell(közp.költs.)'!F74+'8.12 sz. mell(utak)'!F74+'8.13 sz. mell(közvil)'!F74+'8.14 sz. mell(város és község)'!F74+'8.15 sz. mell(fogorvos)'!F74+'8.16 sz. mell(közművelődés)'!F74+'8.24 sz. mell(Vészhelyzet)'!F74+'8.17 sz. mell(szoc.tám)'!F74+'8.18 sz. mell(szünid.étk.)'!F74+'8.... sz. mell'!F74+'8.19 sz. mell(önk.jogalk)'!F74+'8.20 sz. mell(tám.fin)'!F74+'8.21 sz. mell(államadó)'!F74+'8.22 sz. mell(önk.nem sorol)'!F74+'8.23 sz. mell(szabadidő)'!F74+'8.25 sz. mell(Közterület fennt)'!F74</f>
        <v>0</v>
      </c>
      <c r="G71" s="407">
        <f>'8.2 sz. mell(könyvtár)'!G74+'8.3 sz. mell(könyvtári áll.)'!G74+'8.4 sz. mell(védőnő)'!G74+'8.5 sz. mell (háziorv.)'!G74+'8.6 sz. mell (isk.étk)'!G74+'8.7 sz. mell(iskola)'!G74+'8.8 sz. mell(szolidarit)'!G74+'8.9 sz. mell(köztemető)'!G74+'8.10 sz. mell(önk.v.)'!G74+'8.11 sz. mell(közp.költs.)'!G74+'8.12 sz. mell(utak)'!G74+'8.13 sz. mell(közvil)'!G74+'8.14 sz. mell(város és község)'!G74+'8.15 sz. mell(fogorvos)'!G74+'8.16 sz. mell(közművelődés)'!G74+'8.24 sz. mell(Vészhelyzet)'!G74+'8.17 sz. mell(szoc.tám)'!G74+'8.18 sz. mell(szünid.étk.)'!G74+'8.... sz. mell'!G74+'8.19 sz. mell(önk.jogalk)'!G74+'8.20 sz. mell(tám.fin)'!G74+'8.21 sz. mell(államadó)'!G74+'8.22 sz. mell(önk.nem sorol)'!G74+'8.23 sz. mell(szabadidő)'!G74+'8.25 sz. mell(Közterület fennt)'!G74</f>
        <v>0</v>
      </c>
    </row>
    <row r="72" spans="1:7" s="196" customFormat="1" ht="12" customHeight="1" thickBot="1" x14ac:dyDescent="0.25">
      <c r="A72" s="230" t="s">
        <v>257</v>
      </c>
      <c r="B72" s="324" t="s">
        <v>258</v>
      </c>
      <c r="C72" s="408">
        <f>C73+C74</f>
        <v>577868803</v>
      </c>
      <c r="D72" s="408">
        <f>D73+D74</f>
        <v>577868803</v>
      </c>
      <c r="E72" s="408">
        <f>E73+E74</f>
        <v>577868803</v>
      </c>
      <c r="F72" s="408">
        <f>F73+F74</f>
        <v>577908241</v>
      </c>
      <c r="G72" s="408">
        <f>G73+G74</f>
        <v>545880270</v>
      </c>
    </row>
    <row r="73" spans="1:7" s="196" customFormat="1" ht="12" customHeight="1" x14ac:dyDescent="0.2">
      <c r="A73" s="11" t="s">
        <v>281</v>
      </c>
      <c r="B73" s="387" t="s">
        <v>259</v>
      </c>
      <c r="C73" s="405">
        <f>'8.2 sz. mell(könyvtár)'!C76+'8.3 sz. mell(könyvtári áll.)'!C76+'8.4 sz. mell(védőnő)'!C76+'8.5 sz. mell (háziorv.)'!C76+'8.6 sz. mell (isk.étk)'!C76+'8.7 sz. mell(iskola)'!C76+'8.8 sz. mell(szolidarit)'!C76+'8.9 sz. mell(köztemető)'!C76+'8.10 sz. mell(önk.v.)'!C76+'8.11 sz. mell(közp.költs.)'!C76+'8.12 sz. mell(utak)'!C76+'8.13 sz. mell(közvil)'!C76+'8.14 sz. mell(város és község)'!C76+'8.15 sz. mell(fogorvos)'!C76+'8.16 sz. mell(közművelődés)'!C76+'8.24 sz. mell(Vészhelyzet)'!C76+'8.17 sz. mell(szoc.tám)'!C76+'8.18 sz. mell(szünid.étk.)'!C76+'8.... sz. mell'!C76+'8.19 sz. mell(önk.jogalk)'!C76+'8.20 sz. mell(tám.fin)'!C76+'8.21 sz. mell(államadó)'!C76+'8.22 sz. mell(önk.nem sorol)'!C76+'8.23 sz. mell(szabadidő)'!C76+'8.25 sz. mell(Közterület fennt)'!C76+'7.3. sz. mell'!C38+'7.4. sz. mell '!C38</f>
        <v>577868803</v>
      </c>
      <c r="D73" s="405">
        <f>'8.2 sz. mell(könyvtár)'!D76+'8.3 sz. mell(könyvtári áll.)'!D76+'8.4 sz. mell(védőnő)'!D76+'8.5 sz. mell (háziorv.)'!D76+'8.6 sz. mell (isk.étk)'!D76+'8.7 sz. mell(iskola)'!D76+'8.8 sz. mell(szolidarit)'!D76+'8.9 sz. mell(köztemető)'!D76+'8.10 sz. mell(önk.v.)'!D76+'8.11 sz. mell(közp.költs.)'!D76+'8.12 sz. mell(utak)'!D76+'8.13 sz. mell(közvil)'!D76+'8.14 sz. mell(város és község)'!D76+'8.15 sz. mell(fogorvos)'!D76+'8.16 sz. mell(közművelődés)'!D76+'8.24 sz. mell(Vészhelyzet)'!D76+'8.17 sz. mell(szoc.tám)'!D76+'8.18 sz. mell(szünid.étk.)'!D76+'8.... sz. mell'!D76+'8.19 sz. mell(önk.jogalk)'!D76+'8.20 sz. mell(tám.fin)'!D76+'8.21 sz. mell(államadó)'!D76+'8.22 sz. mell(önk.nem sorol)'!D76+'8.23 sz. mell(szabadidő)'!D76+'8.25 sz. mell(Közterület fennt)'!D76+'7.3. sz. mell'!D38+'7.4. sz. mell '!D38</f>
        <v>577868803</v>
      </c>
      <c r="E73" s="405">
        <f>'8.2 sz. mell(könyvtár)'!E76+'8.3 sz. mell(könyvtári áll.)'!E76+'8.4 sz. mell(védőnő)'!E76+'8.5 sz. mell (háziorv.)'!E76+'8.6 sz. mell (isk.étk)'!E76+'8.7 sz. mell(iskola)'!E76+'8.8 sz. mell(szolidarit)'!E76+'8.9 sz. mell(köztemető)'!E76+'8.10 sz. mell(önk.v.)'!E76+'8.11 sz. mell(közp.költs.)'!E76+'8.12 sz. mell(utak)'!E76+'8.13 sz. mell(közvil)'!E76+'8.14 sz. mell(város és község)'!E76+'8.15 sz. mell(fogorvos)'!E76+'8.16 sz. mell(közművelődés)'!E76+'8.24 sz. mell(Vészhelyzet)'!E76+'8.17 sz. mell(szoc.tám)'!E76+'8.18 sz. mell(szünid.étk.)'!E76+'8.... sz. mell'!E76+'8.19 sz. mell(önk.jogalk)'!E76+'8.20 sz. mell(tám.fin)'!E76+'8.21 sz. mell(államadó)'!E76+'8.22 sz. mell(önk.nem sorol)'!E76+'8.23 sz. mell(szabadidő)'!E76+'8.25 sz. mell(Közterület fennt)'!E76+'7.3. sz. mell'!E38+'7.4. sz. mell '!E38</f>
        <v>577868803</v>
      </c>
      <c r="F73" s="405">
        <f>'8.2 sz. mell(könyvtár)'!F76+'8.3 sz. mell(könyvtári áll.)'!F76+'8.4 sz. mell(védőnő)'!F76+'8.5 sz. mell (háziorv.)'!F76+'8.6 sz. mell (isk.étk)'!F76+'8.7 sz. mell(iskola)'!F76+'8.8 sz. mell(szolidarit)'!F76+'8.9 sz. mell(köztemető)'!F76+'8.10 sz. mell(önk.v.)'!F76+'8.11 sz. mell(közp.költs.)'!F76+'8.12 sz. mell(utak)'!F76+'8.13 sz. mell(közvil)'!F76+'8.14 sz. mell(város és község)'!F76+'8.15 sz. mell(fogorvos)'!F76+'8.16 sz. mell(közművelődés)'!F76+'8.24 sz. mell(Vészhelyzet)'!F76+'8.17 sz. mell(szoc.tám)'!F76+'8.18 sz. mell(szünid.étk.)'!F76+'8.... sz. mell'!F76+'8.19 sz. mell(önk.jogalk)'!F76+'8.20 sz. mell(tám.fin)'!F76+'8.21 sz. mell(államadó)'!F76+'8.22 sz. mell(önk.nem sorol)'!F76+'8.23 sz. mell(szabadidő)'!F76+'8.25 sz. mell(Közterület fennt)'!F76+'7.3. sz. mell'!F38+'7.4. sz. mell '!F38</f>
        <v>577908241</v>
      </c>
      <c r="G73" s="405">
        <f>'8.2 sz. mell(könyvtár)'!G76+'8.3 sz. mell(könyvtári áll.)'!G76+'8.4 sz. mell(védőnő)'!G76+'8.5 sz. mell (háziorv.)'!G76+'8.6 sz. mell (isk.étk)'!G76+'8.7 sz. mell(iskola)'!G76+'8.8 sz. mell(szolidarit)'!G76+'8.9 sz. mell(köztemető)'!G76+'8.10 sz. mell(önk.v.)'!G76+'8.11 sz. mell(közp.költs.)'!G76+'8.12 sz. mell(utak)'!G76+'8.13 sz. mell(közvil)'!G76+'8.14 sz. mell(város és község)'!G76+'8.15 sz. mell(fogorvos)'!G76+'8.16 sz. mell(közművelődés)'!G76+'8.24 sz. mell(Vészhelyzet)'!G76+'8.17 sz. mell(szoc.tám)'!G76+'8.18 sz. mell(szünid.étk.)'!G76+'8.... sz. mell'!G76+'8.19 sz. mell(önk.jogalk)'!G76+'8.20 sz. mell(tám.fin)'!G76+'8.21 sz. mell(államadó)'!G76+'8.22 sz. mell(önk.nem sorol)'!G76+'8.23 sz. mell(szabadidő)'!G76+'8.25 sz. mell(Közterület fennt)'!G76+'7.3. sz. mell'!G38+'7.4. sz. mell '!G38</f>
        <v>545880270</v>
      </c>
    </row>
    <row r="74" spans="1:7" s="196" customFormat="1" ht="12" customHeight="1" thickBot="1" x14ac:dyDescent="0.25">
      <c r="A74" s="12" t="s">
        <v>282</v>
      </c>
      <c r="B74" s="390" t="s">
        <v>260</v>
      </c>
      <c r="C74" s="408">
        <f>'8.2 sz. mell(könyvtár)'!C77+'8.3 sz. mell(könyvtári áll.)'!C77+'8.4 sz. mell(védőnő)'!C77+'8.5 sz. mell (háziorv.)'!C77+'8.6 sz. mell (isk.étk)'!C77+'8.7 sz. mell(iskola)'!C77+'8.8 sz. mell(szolidarit)'!C77+'8.9 sz. mell(köztemető)'!C77+'8.10 sz. mell(önk.v.)'!C77+'8.11 sz. mell(közp.költs.)'!C77+'8.12 sz. mell(utak)'!C77+'8.13 sz. mell(közvil)'!C77+'8.14 sz. mell(város és község)'!C77+'8.15 sz. mell(fogorvos)'!C77+'8.16 sz. mell(közművelődés)'!C77+'8.24 sz. mell(Vészhelyzet)'!C77+'8.17 sz. mell(szoc.tám)'!C77+'8.18 sz. mell(szünid.étk.)'!C77+'8.... sz. mell'!C77+'8.19 sz. mell(önk.jogalk)'!C77+'8.20 sz. mell(tám.fin)'!C77+'8.21 sz. mell(államadó)'!C77+'8.22 sz. mell(önk.nem sorol)'!C77+'8.23 sz. mell(szabadidő)'!C77+'8.25 sz. mell(Közterület fennt)'!C77</f>
        <v>0</v>
      </c>
      <c r="D74" s="408">
        <f>'8.2 sz. mell(könyvtár)'!D77+'8.3 sz. mell(könyvtári áll.)'!D77+'8.4 sz. mell(védőnő)'!D77+'8.5 sz. mell (háziorv.)'!D77+'8.6 sz. mell (isk.étk)'!D77+'8.7 sz. mell(iskola)'!D77+'8.8 sz. mell(szolidarit)'!D77+'8.9 sz. mell(köztemető)'!D77+'8.10 sz. mell(önk.v.)'!D77+'8.11 sz. mell(közp.költs.)'!D77+'8.12 sz. mell(utak)'!D77+'8.13 sz. mell(közvil)'!D77+'8.14 sz. mell(város és község)'!D77+'8.15 sz. mell(fogorvos)'!D77+'8.16 sz. mell(közművelődés)'!D77+'8.24 sz. mell(Vészhelyzet)'!D77+'8.17 sz. mell(szoc.tám)'!D77+'8.18 sz. mell(szünid.étk.)'!D77+'8.... sz. mell'!D77+'8.19 sz. mell(önk.jogalk)'!D77+'8.20 sz. mell(tám.fin)'!D77+'8.21 sz. mell(államadó)'!D77+'8.22 sz. mell(önk.nem sorol)'!D77+'8.23 sz. mell(szabadidő)'!D77+'8.25 sz. mell(Közterület fennt)'!D77</f>
        <v>0</v>
      </c>
      <c r="E74" s="408">
        <f>'8.2 sz. mell(könyvtár)'!E77+'8.3 sz. mell(könyvtári áll.)'!E77+'8.4 sz. mell(védőnő)'!E77+'8.5 sz. mell (háziorv.)'!E77+'8.6 sz. mell (isk.étk)'!E77+'8.7 sz. mell(iskola)'!E77+'8.8 sz. mell(szolidarit)'!E77+'8.9 sz. mell(köztemető)'!E77+'8.10 sz. mell(önk.v.)'!E77+'8.11 sz. mell(közp.költs.)'!E77+'8.12 sz. mell(utak)'!E77+'8.13 sz. mell(közvil)'!E77+'8.14 sz. mell(város és község)'!E77+'8.15 sz. mell(fogorvos)'!E77+'8.16 sz. mell(közművelődés)'!E77+'8.24 sz. mell(Vészhelyzet)'!E77+'8.17 sz. mell(szoc.tám)'!E77+'8.18 sz. mell(szünid.étk.)'!E77+'8.... sz. mell'!E77+'8.19 sz. mell(önk.jogalk)'!E77+'8.20 sz. mell(tám.fin)'!E77+'8.21 sz. mell(államadó)'!E77+'8.22 sz. mell(önk.nem sorol)'!E77+'8.23 sz. mell(szabadidő)'!E77+'8.25 sz. mell(Közterület fennt)'!E77</f>
        <v>0</v>
      </c>
      <c r="F74" s="408">
        <f>'8.2 sz. mell(könyvtár)'!F77+'8.3 sz. mell(könyvtári áll.)'!F77+'8.4 sz. mell(védőnő)'!F77+'8.5 sz. mell (háziorv.)'!F77+'8.6 sz. mell (isk.étk)'!F77+'8.7 sz. mell(iskola)'!F77+'8.8 sz. mell(szolidarit)'!F77+'8.9 sz. mell(köztemető)'!F77+'8.10 sz. mell(önk.v.)'!F77+'8.11 sz. mell(közp.költs.)'!F77+'8.12 sz. mell(utak)'!F77+'8.13 sz. mell(közvil)'!F77+'8.14 sz. mell(város és község)'!F77+'8.15 sz. mell(fogorvos)'!F77+'8.16 sz. mell(közművelődés)'!F77+'8.24 sz. mell(Vészhelyzet)'!F77+'8.17 sz. mell(szoc.tám)'!F77+'8.18 sz. mell(szünid.étk.)'!F77+'8.... sz. mell'!F77+'8.19 sz. mell(önk.jogalk)'!F77+'8.20 sz. mell(tám.fin)'!F77+'8.21 sz. mell(államadó)'!F77+'8.22 sz. mell(önk.nem sorol)'!F77+'8.23 sz. mell(szabadidő)'!F77+'8.25 sz. mell(Közterület fennt)'!F77</f>
        <v>0</v>
      </c>
      <c r="G74" s="408">
        <f>'8.2 sz. mell(könyvtár)'!G77+'8.3 sz. mell(könyvtári áll.)'!G77+'8.4 sz. mell(védőnő)'!G77+'8.5 sz. mell (háziorv.)'!G77+'8.6 sz. mell (isk.étk)'!G77+'8.7 sz. mell(iskola)'!G77+'8.8 sz. mell(szolidarit)'!G77+'8.9 sz. mell(köztemető)'!G77+'8.10 sz. mell(önk.v.)'!G77+'8.11 sz. mell(közp.költs.)'!G77+'8.12 sz. mell(utak)'!G77+'8.13 sz. mell(közvil)'!G77+'8.14 sz. mell(város és község)'!G77+'8.15 sz. mell(fogorvos)'!G77+'8.16 sz. mell(közművelődés)'!G77+'8.24 sz. mell(Vészhelyzet)'!G77+'8.17 sz. mell(szoc.tám)'!G77+'8.18 sz. mell(szünid.étk.)'!G77+'8.... sz. mell'!G77+'8.19 sz. mell(önk.jogalk)'!G77+'8.20 sz. mell(tám.fin)'!G77+'8.21 sz. mell(államadó)'!G77+'8.22 sz. mell(önk.nem sorol)'!G77+'8.23 sz. mell(szabadidő)'!G77+'8.25 sz. mell(Közterület fennt)'!G77</f>
        <v>0</v>
      </c>
    </row>
    <row r="75" spans="1:7" s="196" customFormat="1" ht="12" customHeight="1" thickBot="1" x14ac:dyDescent="0.25">
      <c r="A75" s="230" t="s">
        <v>261</v>
      </c>
      <c r="B75" s="324" t="s">
        <v>262</v>
      </c>
      <c r="C75" s="325">
        <f>'8.2 sz. mell(könyvtár)'!C78+'8.3 sz. mell(könyvtári áll.)'!C78+'8.4 sz. mell(védőnő)'!C78+'8.5 sz. mell (háziorv.)'!C78+'8.6 sz. mell (isk.étk)'!C78+'8.7 sz. mell(iskola)'!C78+'8.8 sz. mell(szolidarit)'!C78+'8.9 sz. mell(köztemető)'!C78+'8.10 sz. mell(önk.v.)'!C78+'8.11 sz. mell(közp.költs.)'!C78+'8.12 sz. mell(utak)'!C78+'8.13 sz. mell(közvil)'!C78+'8.14 sz. mell(város és község)'!C78+'8.15 sz. mell(fogorvos)'!C78+'8.16 sz. mell(közművelődés)'!C78+'8.24 sz. mell(Vészhelyzet)'!C78+'8.17 sz. mell(szoc.tám)'!C78+'8.18 sz. mell(szünid.étk.)'!C78+'8.... sz. mell'!C78+'8.19 sz. mell(önk.jogalk)'!C78+'8.20 sz. mell(tám.fin)'!C78+'8.21 sz. mell(államadó)'!C78+'8.22 sz. mell(önk.nem sorol)'!C78+'8.23 sz. mell(szabadidő)'!C78+'8.25 sz. mell(Közterület fennt)'!C78</f>
        <v>0</v>
      </c>
      <c r="D75" s="325">
        <f>'8.2 sz. mell(könyvtár)'!D78+'8.3 sz. mell(könyvtári áll.)'!D78+'8.4 sz. mell(védőnő)'!D78+'8.5 sz. mell (háziorv.)'!D78+'8.6 sz. mell (isk.étk)'!D78+'8.7 sz. mell(iskola)'!D78+'8.8 sz. mell(szolidarit)'!D78+'8.9 sz. mell(köztemető)'!D78+'8.10 sz. mell(önk.v.)'!D78+'8.11 sz. mell(közp.költs.)'!D78+'8.12 sz. mell(utak)'!D78+'8.13 sz. mell(közvil)'!D78+'8.14 sz. mell(város és község)'!D78+'8.15 sz. mell(fogorvos)'!D78+'8.16 sz. mell(közművelődés)'!D78+'8.24 sz. mell(Vészhelyzet)'!D78+'8.17 sz. mell(szoc.tám)'!D78+'8.18 sz. mell(szünid.étk.)'!D78+'8.... sz. mell'!D78+'8.19 sz. mell(önk.jogalk)'!D78+'8.20 sz. mell(tám.fin)'!D78+'8.21 sz. mell(államadó)'!D78+'8.22 sz. mell(önk.nem sorol)'!D78+'8.23 sz. mell(szabadidő)'!D78+'8.25 sz. mell(Közterület fennt)'!D78</f>
        <v>0</v>
      </c>
      <c r="E75" s="325">
        <f>'8.2 sz. mell(könyvtár)'!E78+'8.3 sz. mell(könyvtári áll.)'!E78+'8.4 sz. mell(védőnő)'!E78+'8.5 sz. mell (háziorv.)'!E78+'8.6 sz. mell (isk.étk)'!E78+'8.7 sz. mell(iskola)'!E78+'8.8 sz. mell(szolidarit)'!E78+'8.9 sz. mell(köztemető)'!E78+'8.10 sz. mell(önk.v.)'!E78+'8.11 sz. mell(közp.költs.)'!E78+'8.12 sz. mell(utak)'!E78+'8.13 sz. mell(közvil)'!E78+'8.14 sz. mell(város és község)'!E78+'8.15 sz. mell(fogorvos)'!E78+'8.16 sz. mell(közművelődés)'!E78+'8.24 sz. mell(Vészhelyzet)'!E78+'8.17 sz. mell(szoc.tám)'!E78+'8.18 sz. mell(szünid.étk.)'!E78+'8.... sz. mell'!E78+'8.19 sz. mell(önk.jogalk)'!E78+'8.20 sz. mell(tám.fin)'!E78+'8.21 sz. mell(államadó)'!E78+'8.22 sz. mell(önk.nem sorol)'!E78+'8.23 sz. mell(szabadidő)'!E78+'8.25 sz. mell(Közterület fennt)'!E78</f>
        <v>0</v>
      </c>
      <c r="F75" s="325">
        <f>'8.2 sz. mell(könyvtár)'!F78+'8.3 sz. mell(könyvtári áll.)'!F78+'8.4 sz. mell(védőnő)'!F78+'8.5 sz. mell (háziorv.)'!F78+'8.6 sz. mell (isk.étk)'!F78+'8.7 sz. mell(iskola)'!F78+'8.8 sz. mell(szolidarit)'!F78+'8.9 sz. mell(köztemető)'!F78+'8.10 sz. mell(önk.v.)'!F78+'8.11 sz. mell(közp.költs.)'!F78+'8.12 sz. mell(utak)'!F78+'8.13 sz. mell(közvil)'!F78+'8.14 sz. mell(város és község)'!F78+'8.15 sz. mell(fogorvos)'!F78+'8.16 sz. mell(közművelődés)'!F78+'8.24 sz. mell(Vészhelyzet)'!F78+'8.17 sz. mell(szoc.tám)'!F78+'8.18 sz. mell(szünid.étk.)'!F78+'8.... sz. mell'!F78+'8.19 sz. mell(önk.jogalk)'!F78+'8.20 sz. mell(tám.fin)'!F78+'8.21 sz. mell(államadó)'!F78+'8.22 sz. mell(önk.nem sorol)'!F78+'8.23 sz. mell(szabadidő)'!F78+'8.25 sz. mell(Közterület fennt)'!F78</f>
        <v>157252862</v>
      </c>
      <c r="G75" s="325">
        <f>'8.2 sz. mell(könyvtár)'!G78+'8.3 sz. mell(könyvtári áll.)'!G78+'8.4 sz. mell(védőnő)'!G78+'8.5 sz. mell (háziorv.)'!G78+'8.6 sz. mell (isk.étk)'!G78+'8.7 sz. mell(iskola)'!G78+'8.8 sz. mell(szolidarit)'!G78+'8.9 sz. mell(köztemető)'!G78+'8.10 sz. mell(önk.v.)'!G78+'8.11 sz. mell(közp.költs.)'!G78+'8.12 sz. mell(utak)'!G78+'8.13 sz. mell(közvil)'!G78+'8.14 sz. mell(város és község)'!G78+'8.15 sz. mell(fogorvos)'!G78+'8.16 sz. mell(közművelődés)'!G78+'8.24 sz. mell(Vészhelyzet)'!G78+'8.17 sz. mell(szoc.tám)'!G78+'8.18 sz. mell(szünid.étk.)'!G78+'8.... sz. mell'!G78+'8.19 sz. mell(önk.jogalk)'!G78+'8.20 sz. mell(tám.fin)'!G78+'8.21 sz. mell(államadó)'!G78+'8.22 sz. mell(önk.nem sorol)'!G78+'8.23 sz. mell(szabadidő)'!G78+'8.25 sz. mell(Közterület fennt)'!G78</f>
        <v>157252862</v>
      </c>
    </row>
    <row r="76" spans="1:7" s="196" customFormat="1" ht="12" customHeight="1" x14ac:dyDescent="0.2">
      <c r="A76" s="11" t="s">
        <v>283</v>
      </c>
      <c r="B76" s="387" t="s">
        <v>263</v>
      </c>
      <c r="C76" s="405">
        <f>'8.2 sz. mell(könyvtár)'!C79+'8.3 sz. mell(könyvtári áll.)'!C79+'8.4 sz. mell(védőnő)'!C79+'8.5 sz. mell (háziorv.)'!C79+'8.6 sz. mell (isk.étk)'!C79+'8.7 sz. mell(iskola)'!C79+'8.8 sz. mell(szolidarit)'!C79+'8.9 sz. mell(köztemető)'!C79+'8.10 sz. mell(önk.v.)'!C79+'8.11 sz. mell(közp.költs.)'!C79+'8.12 sz. mell(utak)'!C79+'8.13 sz. mell(közvil)'!C79+'8.14 sz. mell(város és község)'!C79+'8.15 sz. mell(fogorvos)'!C79+'8.16 sz. mell(közművelődés)'!C79+'8.24 sz. mell(Vészhelyzet)'!C79+'8.17 sz. mell(szoc.tám)'!C79+'8.18 sz. mell(szünid.étk.)'!C79+'8.... sz. mell'!C79+'8.19 sz. mell(önk.jogalk)'!C79+'8.20 sz. mell(tám.fin)'!C79+'8.21 sz. mell(államadó)'!C79+'8.22 sz. mell(önk.nem sorol)'!C79+'8.23 sz. mell(szabadidő)'!C79+'8.25 sz. mell(Közterület fennt)'!C79</f>
        <v>0</v>
      </c>
      <c r="D76" s="405">
        <f>'8.2 sz. mell(könyvtár)'!D79+'8.3 sz. mell(könyvtári áll.)'!D79+'8.4 sz. mell(védőnő)'!D79+'8.5 sz. mell (háziorv.)'!D79+'8.6 sz. mell (isk.étk)'!D79+'8.7 sz. mell(iskola)'!D79+'8.8 sz. mell(szolidarit)'!D79+'8.9 sz. mell(köztemető)'!D79+'8.10 sz. mell(önk.v.)'!D79+'8.11 sz. mell(közp.költs.)'!D79+'8.12 sz. mell(utak)'!D79+'8.13 sz. mell(közvil)'!D79+'8.14 sz. mell(város és község)'!D79+'8.15 sz. mell(fogorvos)'!D79+'8.16 sz. mell(közművelődés)'!D79+'8.24 sz. mell(Vészhelyzet)'!D79+'8.17 sz. mell(szoc.tám)'!D79+'8.18 sz. mell(szünid.étk.)'!D79+'8.... sz. mell'!D79+'8.19 sz. mell(önk.jogalk)'!D79+'8.20 sz. mell(tám.fin)'!D79+'8.21 sz. mell(államadó)'!D79+'8.22 sz. mell(önk.nem sorol)'!D79+'8.23 sz. mell(szabadidő)'!D79+'8.25 sz. mell(Közterület fennt)'!D79</f>
        <v>0</v>
      </c>
      <c r="E76" s="405">
        <f>'8.2 sz. mell(könyvtár)'!E79+'8.3 sz. mell(könyvtári áll.)'!E79+'8.4 sz. mell(védőnő)'!E79+'8.5 sz. mell (háziorv.)'!E79+'8.6 sz. mell (isk.étk)'!E79+'8.7 sz. mell(iskola)'!E79+'8.8 sz. mell(szolidarit)'!E79+'8.9 sz. mell(köztemető)'!E79+'8.10 sz. mell(önk.v.)'!E79+'8.11 sz. mell(közp.költs.)'!E79+'8.12 sz. mell(utak)'!E79+'8.13 sz. mell(közvil)'!E79+'8.14 sz. mell(város és község)'!E79+'8.15 sz. mell(fogorvos)'!E79+'8.16 sz. mell(közművelődés)'!E79+'8.24 sz. mell(Vészhelyzet)'!E79+'8.17 sz. mell(szoc.tám)'!E79+'8.18 sz. mell(szünid.étk.)'!E79+'8.... sz. mell'!E79+'8.19 sz. mell(önk.jogalk)'!E79+'8.20 sz. mell(tám.fin)'!E79+'8.21 sz. mell(államadó)'!E79+'8.22 sz. mell(önk.nem sorol)'!E79+'8.23 sz. mell(szabadidő)'!E79+'8.25 sz. mell(Közterület fennt)'!E79</f>
        <v>0</v>
      </c>
      <c r="F76" s="405">
        <f>'8.2 sz. mell(könyvtár)'!F79+'8.3 sz. mell(könyvtári áll.)'!F79+'8.4 sz. mell(védőnő)'!F79+'8.5 sz. mell (háziorv.)'!F79+'8.6 sz. mell (isk.étk)'!F79+'8.7 sz. mell(iskola)'!F79+'8.8 sz. mell(szolidarit)'!F79+'8.9 sz. mell(köztemető)'!F79+'8.10 sz. mell(önk.v.)'!F79+'8.11 sz. mell(közp.költs.)'!F79+'8.12 sz. mell(utak)'!F79+'8.13 sz. mell(közvil)'!F79+'8.14 sz. mell(város és község)'!F79+'8.15 sz. mell(fogorvos)'!F79+'8.16 sz. mell(közművelődés)'!F79+'8.24 sz. mell(Vészhelyzet)'!F79+'8.17 sz. mell(szoc.tám)'!F79+'8.18 sz. mell(szünid.étk.)'!F79+'8.... sz. mell'!F79+'8.19 sz. mell(önk.jogalk)'!F79+'8.20 sz. mell(tám.fin)'!F79+'8.21 sz. mell(államadó)'!F79+'8.22 sz. mell(önk.nem sorol)'!F79+'8.23 sz. mell(szabadidő)'!F79+'8.25 sz. mell(Közterület fennt)'!F79</f>
        <v>157252862</v>
      </c>
      <c r="G76" s="405">
        <f>'8.2 sz. mell(könyvtár)'!G79+'8.3 sz. mell(könyvtári áll.)'!G79+'8.4 sz. mell(védőnő)'!G79+'8.5 sz. mell (háziorv.)'!G79+'8.6 sz. mell (isk.étk)'!G79+'8.7 sz. mell(iskola)'!G79+'8.8 sz. mell(szolidarit)'!G79+'8.9 sz. mell(köztemető)'!G79+'8.10 sz. mell(önk.v.)'!G79+'8.11 sz. mell(közp.költs.)'!G79+'8.12 sz. mell(utak)'!G79+'8.13 sz. mell(közvil)'!G79+'8.14 sz. mell(város és község)'!G79+'8.15 sz. mell(fogorvos)'!G79+'8.16 sz. mell(közművelődés)'!G79+'8.24 sz. mell(Vészhelyzet)'!G79+'8.17 sz. mell(szoc.tám)'!G79+'8.18 sz. mell(szünid.étk.)'!G79+'8.... sz. mell'!G79+'8.19 sz. mell(önk.jogalk)'!G79+'8.20 sz. mell(tám.fin)'!G79+'8.21 sz. mell(államadó)'!G79+'8.22 sz. mell(önk.nem sorol)'!G79+'8.23 sz. mell(szabadidő)'!G79+'8.25 sz. mell(Közterület fennt)'!G79</f>
        <v>157252862</v>
      </c>
    </row>
    <row r="77" spans="1:7" s="196" customFormat="1" ht="12" customHeight="1" x14ac:dyDescent="0.2">
      <c r="A77" s="10" t="s">
        <v>284</v>
      </c>
      <c r="B77" s="388" t="s">
        <v>264</v>
      </c>
      <c r="C77" s="399">
        <f>'8.2 sz. mell(könyvtár)'!C80+'8.3 sz. mell(könyvtári áll.)'!C80+'8.4 sz. mell(védőnő)'!C80+'8.5 sz. mell (háziorv.)'!C80+'8.6 sz. mell (isk.étk)'!C80+'8.7 sz. mell(iskola)'!C80+'8.8 sz. mell(szolidarit)'!C80+'8.9 sz. mell(köztemető)'!C80+'8.10 sz. mell(önk.v.)'!C80+'8.11 sz. mell(közp.költs.)'!C80+'8.12 sz. mell(utak)'!C80+'8.13 sz. mell(közvil)'!C80+'8.14 sz. mell(város és község)'!C80+'8.15 sz. mell(fogorvos)'!C80+'8.16 sz. mell(közművelődés)'!C80+'8.24 sz. mell(Vészhelyzet)'!C80+'8.17 sz. mell(szoc.tám)'!C80+'8.18 sz. mell(szünid.étk.)'!C80+'8.... sz. mell'!C80+'8.19 sz. mell(önk.jogalk)'!C80+'8.20 sz. mell(tám.fin)'!C80+'8.21 sz. mell(államadó)'!C80+'8.22 sz. mell(önk.nem sorol)'!C80+'8.23 sz. mell(szabadidő)'!C80+'8.25 sz. mell(Közterület fennt)'!C80</f>
        <v>0</v>
      </c>
      <c r="D77" s="399">
        <f>'8.2 sz. mell(könyvtár)'!D80+'8.3 sz. mell(könyvtári áll.)'!D80+'8.4 sz. mell(védőnő)'!D80+'8.5 sz. mell (háziorv.)'!D80+'8.6 sz. mell (isk.étk)'!D80+'8.7 sz. mell(iskola)'!D80+'8.8 sz. mell(szolidarit)'!D80+'8.9 sz. mell(köztemető)'!D80+'8.10 sz. mell(önk.v.)'!D80+'8.11 sz. mell(közp.költs.)'!D80+'8.12 sz. mell(utak)'!D80+'8.13 sz. mell(közvil)'!D80+'8.14 sz. mell(város és község)'!D80+'8.15 sz. mell(fogorvos)'!D80+'8.16 sz. mell(közművelődés)'!D80+'8.24 sz. mell(Vészhelyzet)'!D80+'8.17 sz. mell(szoc.tám)'!D80+'8.18 sz. mell(szünid.étk.)'!D80+'8.... sz. mell'!D80+'8.19 sz. mell(önk.jogalk)'!D80+'8.20 sz. mell(tám.fin)'!D80+'8.21 sz. mell(államadó)'!D80+'8.22 sz. mell(önk.nem sorol)'!D80+'8.23 sz. mell(szabadidő)'!D80+'8.25 sz. mell(Közterület fennt)'!D80</f>
        <v>0</v>
      </c>
      <c r="E77" s="399">
        <f>'8.2 sz. mell(könyvtár)'!E80+'8.3 sz. mell(könyvtári áll.)'!E80+'8.4 sz. mell(védőnő)'!E80+'8.5 sz. mell (háziorv.)'!E80+'8.6 sz. mell (isk.étk)'!E80+'8.7 sz. mell(iskola)'!E80+'8.8 sz. mell(szolidarit)'!E80+'8.9 sz. mell(köztemető)'!E80+'8.10 sz. mell(önk.v.)'!E80+'8.11 sz. mell(közp.költs.)'!E80+'8.12 sz. mell(utak)'!E80+'8.13 sz. mell(közvil)'!E80+'8.14 sz. mell(város és község)'!E80+'8.15 sz. mell(fogorvos)'!E80+'8.16 sz. mell(közművelődés)'!E80+'8.24 sz. mell(Vészhelyzet)'!E80+'8.17 sz. mell(szoc.tám)'!E80+'8.18 sz. mell(szünid.étk.)'!E80+'8.... sz. mell'!E80+'8.19 sz. mell(önk.jogalk)'!E80+'8.20 sz. mell(tám.fin)'!E80+'8.21 sz. mell(államadó)'!E80+'8.22 sz. mell(önk.nem sorol)'!E80+'8.23 sz. mell(szabadidő)'!E80+'8.25 sz. mell(Közterület fennt)'!E80</f>
        <v>0</v>
      </c>
      <c r="F77" s="399">
        <f>'8.2 sz. mell(könyvtár)'!F80+'8.3 sz. mell(könyvtári áll.)'!F80+'8.4 sz. mell(védőnő)'!F80+'8.5 sz. mell (háziorv.)'!F80+'8.6 sz. mell (isk.étk)'!F80+'8.7 sz. mell(iskola)'!F80+'8.8 sz. mell(szolidarit)'!F80+'8.9 sz. mell(köztemető)'!F80+'8.10 sz. mell(önk.v.)'!F80+'8.11 sz. mell(közp.költs.)'!F80+'8.12 sz. mell(utak)'!F80+'8.13 sz. mell(közvil)'!F80+'8.14 sz. mell(város és község)'!F80+'8.15 sz. mell(fogorvos)'!F80+'8.16 sz. mell(közművelődés)'!F80+'8.24 sz. mell(Vészhelyzet)'!F80+'8.17 sz. mell(szoc.tám)'!F80+'8.18 sz. mell(szünid.étk.)'!F80+'8.... sz. mell'!F80+'8.19 sz. mell(önk.jogalk)'!F80+'8.20 sz. mell(tám.fin)'!F80+'8.21 sz. mell(államadó)'!F80+'8.22 sz. mell(önk.nem sorol)'!F80+'8.23 sz. mell(szabadidő)'!F80+'8.25 sz. mell(Közterület fennt)'!F80</f>
        <v>0</v>
      </c>
      <c r="G77" s="399">
        <f>'8.2 sz. mell(könyvtár)'!G80+'8.3 sz. mell(könyvtári áll.)'!G80+'8.4 sz. mell(védőnő)'!G80+'8.5 sz. mell (háziorv.)'!G80+'8.6 sz. mell (isk.étk)'!G80+'8.7 sz. mell(iskola)'!G80+'8.8 sz. mell(szolidarit)'!G80+'8.9 sz. mell(köztemető)'!G80+'8.10 sz. mell(önk.v.)'!G80+'8.11 sz. mell(közp.költs.)'!G80+'8.12 sz. mell(utak)'!G80+'8.13 sz. mell(közvil)'!G80+'8.14 sz. mell(város és község)'!G80+'8.15 sz. mell(fogorvos)'!G80+'8.16 sz. mell(közművelődés)'!G80+'8.24 sz. mell(Vészhelyzet)'!G80+'8.17 sz. mell(szoc.tám)'!G80+'8.18 sz. mell(szünid.étk.)'!G80+'8.... sz. mell'!G80+'8.19 sz. mell(önk.jogalk)'!G80+'8.20 sz. mell(tám.fin)'!G80+'8.21 sz. mell(államadó)'!G80+'8.22 sz. mell(önk.nem sorol)'!G80+'8.23 sz. mell(szabadidő)'!G80+'8.25 sz. mell(Közterület fennt)'!G80</f>
        <v>0</v>
      </c>
    </row>
    <row r="78" spans="1:7" s="196" customFormat="1" ht="12" customHeight="1" thickBot="1" x14ac:dyDescent="0.25">
      <c r="A78" s="12" t="s">
        <v>285</v>
      </c>
      <c r="B78" s="390" t="s">
        <v>265</v>
      </c>
      <c r="C78" s="407">
        <f>'8.2 sz. mell(könyvtár)'!C81+'8.3 sz. mell(könyvtári áll.)'!C81+'8.4 sz. mell(védőnő)'!C81+'8.5 sz. mell (háziorv.)'!C81+'8.6 sz. mell (isk.étk)'!C81+'8.7 sz. mell(iskola)'!C81+'8.8 sz. mell(szolidarit)'!C81+'8.9 sz. mell(köztemető)'!C81+'8.10 sz. mell(önk.v.)'!C81+'8.11 sz. mell(közp.költs.)'!C81+'8.12 sz. mell(utak)'!C81+'8.13 sz. mell(közvil)'!C81+'8.14 sz. mell(város és község)'!C81+'8.15 sz. mell(fogorvos)'!C81+'8.16 sz. mell(közművelődés)'!C81+'8.24 sz. mell(Vészhelyzet)'!C81+'8.17 sz. mell(szoc.tám)'!C81+'8.18 sz. mell(szünid.étk.)'!C81+'8.... sz. mell'!C81+'8.19 sz. mell(önk.jogalk)'!C81+'8.20 sz. mell(tám.fin)'!C81+'8.21 sz. mell(államadó)'!C81+'8.22 sz. mell(önk.nem sorol)'!C81+'8.23 sz. mell(szabadidő)'!C81+'8.25 sz. mell(Közterület fennt)'!C81</f>
        <v>0</v>
      </c>
      <c r="D78" s="407">
        <f>'8.2 sz. mell(könyvtár)'!D81+'8.3 sz. mell(könyvtári áll.)'!D81+'8.4 sz. mell(védőnő)'!D81+'8.5 sz. mell (háziorv.)'!D81+'8.6 sz. mell (isk.étk)'!D81+'8.7 sz. mell(iskola)'!D81+'8.8 sz. mell(szolidarit)'!D81+'8.9 sz. mell(köztemető)'!D81+'8.10 sz. mell(önk.v.)'!D81+'8.11 sz. mell(közp.költs.)'!D81+'8.12 sz. mell(utak)'!D81+'8.13 sz. mell(közvil)'!D81+'8.14 sz. mell(város és község)'!D81+'8.15 sz. mell(fogorvos)'!D81+'8.16 sz. mell(közművelődés)'!D81+'8.24 sz. mell(Vészhelyzet)'!D81+'8.17 sz. mell(szoc.tám)'!D81+'8.18 sz. mell(szünid.étk.)'!D81+'8.... sz. mell'!D81+'8.19 sz. mell(önk.jogalk)'!D81+'8.20 sz. mell(tám.fin)'!D81+'8.21 sz. mell(államadó)'!D81+'8.22 sz. mell(önk.nem sorol)'!D81+'8.23 sz. mell(szabadidő)'!D81+'8.25 sz. mell(Közterület fennt)'!D81</f>
        <v>0</v>
      </c>
      <c r="E78" s="407">
        <f>'8.2 sz. mell(könyvtár)'!E81+'8.3 sz. mell(könyvtári áll.)'!E81+'8.4 sz. mell(védőnő)'!E81+'8.5 sz. mell (háziorv.)'!E81+'8.6 sz. mell (isk.étk)'!E81+'8.7 sz. mell(iskola)'!E81+'8.8 sz. mell(szolidarit)'!E81+'8.9 sz. mell(köztemető)'!E81+'8.10 sz. mell(önk.v.)'!E81+'8.11 sz. mell(közp.költs.)'!E81+'8.12 sz. mell(utak)'!E81+'8.13 sz. mell(közvil)'!E81+'8.14 sz. mell(város és község)'!E81+'8.15 sz. mell(fogorvos)'!E81+'8.16 sz. mell(közművelődés)'!E81+'8.24 sz. mell(Vészhelyzet)'!E81+'8.17 sz. mell(szoc.tám)'!E81+'8.18 sz. mell(szünid.étk.)'!E81+'8.... sz. mell'!E81+'8.19 sz. mell(önk.jogalk)'!E81+'8.20 sz. mell(tám.fin)'!E81+'8.21 sz. mell(államadó)'!E81+'8.22 sz. mell(önk.nem sorol)'!E81+'8.23 sz. mell(szabadidő)'!E81+'8.25 sz. mell(Közterület fennt)'!E81</f>
        <v>0</v>
      </c>
      <c r="F78" s="407">
        <f>'8.2 sz. mell(könyvtár)'!F81+'8.3 sz. mell(könyvtári áll.)'!F81+'8.4 sz. mell(védőnő)'!F81+'8.5 sz. mell (háziorv.)'!F81+'8.6 sz. mell (isk.étk)'!F81+'8.7 sz. mell(iskola)'!F81+'8.8 sz. mell(szolidarit)'!F81+'8.9 sz. mell(köztemető)'!F81+'8.10 sz. mell(önk.v.)'!F81+'8.11 sz. mell(közp.költs.)'!F81+'8.12 sz. mell(utak)'!F81+'8.13 sz. mell(közvil)'!F81+'8.14 sz. mell(város és község)'!F81+'8.15 sz. mell(fogorvos)'!F81+'8.16 sz. mell(közművelődés)'!F81+'8.24 sz. mell(Vészhelyzet)'!F81+'8.17 sz. mell(szoc.tám)'!F81+'8.18 sz. mell(szünid.étk.)'!F81+'8.... sz. mell'!F81+'8.19 sz. mell(önk.jogalk)'!F81+'8.20 sz. mell(tám.fin)'!F81+'8.21 sz. mell(államadó)'!F81+'8.22 sz. mell(önk.nem sorol)'!F81+'8.23 sz. mell(szabadidő)'!F81+'8.25 sz. mell(Közterület fennt)'!F81</f>
        <v>0</v>
      </c>
      <c r="G78" s="407">
        <f>'8.2 sz. mell(könyvtár)'!G81+'8.3 sz. mell(könyvtári áll.)'!G81+'8.4 sz. mell(védőnő)'!G81+'8.5 sz. mell (háziorv.)'!G81+'8.6 sz. mell (isk.étk)'!G81+'8.7 sz. mell(iskola)'!G81+'8.8 sz. mell(szolidarit)'!G81+'8.9 sz. mell(köztemető)'!G81+'8.10 sz. mell(önk.v.)'!G81+'8.11 sz. mell(közp.költs.)'!G81+'8.12 sz. mell(utak)'!G81+'8.13 sz. mell(közvil)'!G81+'8.14 sz. mell(város és község)'!G81+'8.15 sz. mell(fogorvos)'!G81+'8.16 sz. mell(közművelődés)'!G81+'8.24 sz. mell(Vészhelyzet)'!G81+'8.17 sz. mell(szoc.tám)'!G81+'8.18 sz. mell(szünid.étk.)'!G81+'8.... sz. mell'!G81+'8.19 sz. mell(önk.jogalk)'!G81+'8.20 sz. mell(tám.fin)'!G81+'8.21 sz. mell(államadó)'!G81+'8.22 sz. mell(önk.nem sorol)'!G81+'8.23 sz. mell(szabadidő)'!G81+'8.25 sz. mell(Közterület fennt)'!G81</f>
        <v>0</v>
      </c>
    </row>
    <row r="79" spans="1:7" s="196" customFormat="1" ht="12" customHeight="1" thickBot="1" x14ac:dyDescent="0.25">
      <c r="A79" s="230" t="s">
        <v>266</v>
      </c>
      <c r="B79" s="324" t="s">
        <v>286</v>
      </c>
      <c r="C79" s="406">
        <f>'8.2 sz. mell(könyvtár)'!C82+'8.3 sz. mell(könyvtári áll.)'!C82+'8.4 sz. mell(védőnő)'!C82+'8.5 sz. mell (háziorv.)'!C82+'8.6 sz. mell (isk.étk)'!C82+'8.7 sz. mell(iskola)'!C82+'8.8 sz. mell(szolidarit)'!C82+'8.9 sz. mell(köztemető)'!C82+'8.10 sz. mell(önk.v.)'!C82+'8.11 sz. mell(közp.költs.)'!C82+'8.12 sz. mell(utak)'!C82+'8.13 sz. mell(közvil)'!C82+'8.14 sz. mell(város és község)'!C82+'8.15 sz. mell(fogorvos)'!C82+'8.16 sz. mell(közművelődés)'!C82+'8.24 sz. mell(Vészhelyzet)'!C82+'8.17 sz. mell(szoc.tám)'!C82+'8.18 sz. mell(szünid.étk.)'!C82+'8.... sz. mell'!C82+'8.19 sz. mell(önk.jogalk)'!C82+'8.20 sz. mell(tám.fin)'!C82+'8.21 sz. mell(államadó)'!C82+'8.22 sz. mell(önk.nem sorol)'!C82+'8.23 sz. mell(szabadidő)'!C82+'8.25 sz. mell(Közterület fennt)'!C82</f>
        <v>0</v>
      </c>
      <c r="D79" s="406">
        <f>'8.2 sz. mell(könyvtár)'!D82+'8.3 sz. mell(könyvtári áll.)'!D82+'8.4 sz. mell(védőnő)'!D82+'8.5 sz. mell (háziorv.)'!D82+'8.6 sz. mell (isk.étk)'!D82+'8.7 sz. mell(iskola)'!D82+'8.8 sz. mell(szolidarit)'!D82+'8.9 sz. mell(köztemető)'!D82+'8.10 sz. mell(önk.v.)'!D82+'8.11 sz. mell(közp.költs.)'!D82+'8.12 sz. mell(utak)'!D82+'8.13 sz. mell(közvil)'!D82+'8.14 sz. mell(város és község)'!D82+'8.15 sz. mell(fogorvos)'!D82+'8.16 sz. mell(közművelődés)'!D82+'8.24 sz. mell(Vészhelyzet)'!D82+'8.17 sz. mell(szoc.tám)'!D82+'8.18 sz. mell(szünid.étk.)'!D82+'8.... sz. mell'!D82+'8.19 sz. mell(önk.jogalk)'!D82+'8.20 sz. mell(tám.fin)'!D82+'8.21 sz. mell(államadó)'!D82+'8.22 sz. mell(önk.nem sorol)'!D82+'8.23 sz. mell(szabadidő)'!D82+'8.25 sz. mell(Közterület fennt)'!D82</f>
        <v>0</v>
      </c>
      <c r="E79" s="406">
        <f>'8.2 sz. mell(könyvtár)'!E82+'8.3 sz. mell(könyvtári áll.)'!E82+'8.4 sz. mell(védőnő)'!E82+'8.5 sz. mell (háziorv.)'!E82+'8.6 sz. mell (isk.étk)'!E82+'8.7 sz. mell(iskola)'!E82+'8.8 sz. mell(szolidarit)'!E82+'8.9 sz. mell(köztemető)'!E82+'8.10 sz. mell(önk.v.)'!E82+'8.11 sz. mell(közp.költs.)'!E82+'8.12 sz. mell(utak)'!E82+'8.13 sz. mell(közvil)'!E82+'8.14 sz. mell(város és község)'!E82+'8.15 sz. mell(fogorvos)'!E82+'8.16 sz. mell(közművelődés)'!E82+'8.24 sz. mell(Vészhelyzet)'!E82+'8.17 sz. mell(szoc.tám)'!E82+'8.18 sz. mell(szünid.étk.)'!E82+'8.... sz. mell'!E82+'8.19 sz. mell(önk.jogalk)'!E82+'8.20 sz. mell(tám.fin)'!E82+'8.21 sz. mell(államadó)'!E82+'8.22 sz. mell(önk.nem sorol)'!E82+'8.23 sz. mell(szabadidő)'!E82+'8.25 sz. mell(Közterület fennt)'!E82</f>
        <v>0</v>
      </c>
      <c r="F79" s="406">
        <f>'8.2 sz. mell(könyvtár)'!F82+'8.3 sz. mell(könyvtári áll.)'!F82+'8.4 sz. mell(védőnő)'!F82+'8.5 sz. mell (háziorv.)'!F82+'8.6 sz. mell (isk.étk)'!F82+'8.7 sz. mell(iskola)'!F82+'8.8 sz. mell(szolidarit)'!F82+'8.9 sz. mell(köztemető)'!F82+'8.10 sz. mell(önk.v.)'!F82+'8.11 sz. mell(közp.költs.)'!F82+'8.12 sz. mell(utak)'!F82+'8.13 sz. mell(közvil)'!F82+'8.14 sz. mell(város és község)'!F82+'8.15 sz. mell(fogorvos)'!F82+'8.16 sz. mell(közművelődés)'!F82+'8.24 sz. mell(Vészhelyzet)'!F82+'8.17 sz. mell(szoc.tám)'!F82+'8.18 sz. mell(szünid.étk.)'!F82+'8.... sz. mell'!F82+'8.19 sz. mell(önk.jogalk)'!F82+'8.20 sz. mell(tám.fin)'!F82+'8.21 sz. mell(államadó)'!F82+'8.22 sz. mell(önk.nem sorol)'!F82+'8.23 sz. mell(szabadidő)'!F82+'8.25 sz. mell(Közterület fennt)'!F82</f>
        <v>0</v>
      </c>
      <c r="G79" s="406">
        <f>'8.2 sz. mell(könyvtár)'!G82+'8.3 sz. mell(könyvtári áll.)'!G82+'8.4 sz. mell(védőnő)'!G82+'8.5 sz. mell (háziorv.)'!G82+'8.6 sz. mell (isk.étk)'!G82+'8.7 sz. mell(iskola)'!G82+'8.8 sz. mell(szolidarit)'!G82+'8.9 sz. mell(köztemető)'!G82+'8.10 sz. mell(önk.v.)'!G82+'8.11 sz. mell(közp.költs.)'!G82+'8.12 sz. mell(utak)'!G82+'8.13 sz. mell(közvil)'!G82+'8.14 sz. mell(város és község)'!G82+'8.15 sz. mell(fogorvos)'!G82+'8.16 sz. mell(közművelődés)'!G82+'8.24 sz. mell(Vészhelyzet)'!G82+'8.17 sz. mell(szoc.tám)'!G82+'8.18 sz. mell(szünid.étk.)'!G82+'8.... sz. mell'!G82+'8.19 sz. mell(önk.jogalk)'!G82+'8.20 sz. mell(tám.fin)'!G82+'8.21 sz. mell(államadó)'!G82+'8.22 sz. mell(önk.nem sorol)'!G82+'8.23 sz. mell(szabadidő)'!G82+'8.25 sz. mell(Közterület fennt)'!G82</f>
        <v>0</v>
      </c>
    </row>
    <row r="80" spans="1:7" s="196" customFormat="1" ht="12" customHeight="1" x14ac:dyDescent="0.2">
      <c r="A80" s="200" t="s">
        <v>267</v>
      </c>
      <c r="B80" s="387" t="s">
        <v>268</v>
      </c>
      <c r="C80" s="405">
        <f>'8.2 sz. mell(könyvtár)'!C83+'8.3 sz. mell(könyvtári áll.)'!C83+'8.4 sz. mell(védőnő)'!C83+'8.5 sz. mell (háziorv.)'!C83+'8.6 sz. mell (isk.étk)'!C83+'8.7 sz. mell(iskola)'!C83+'8.8 sz. mell(szolidarit)'!C83+'8.9 sz. mell(köztemető)'!C83+'8.10 sz. mell(önk.v.)'!C83+'8.11 sz. mell(közp.költs.)'!C83+'8.12 sz. mell(utak)'!C83+'8.13 sz. mell(közvil)'!C83+'8.14 sz. mell(város és község)'!C83+'8.15 sz. mell(fogorvos)'!C83+'8.16 sz. mell(közművelődés)'!C83+'8.24 sz. mell(Vészhelyzet)'!C83+'8.17 sz. mell(szoc.tám)'!C83+'8.18 sz. mell(szünid.étk.)'!C83+'8.... sz. mell'!C83+'8.19 sz. mell(önk.jogalk)'!C83+'8.20 sz. mell(tám.fin)'!C83+'8.21 sz. mell(államadó)'!C83+'8.22 sz. mell(önk.nem sorol)'!C83+'8.23 sz. mell(szabadidő)'!C83+'8.25 sz. mell(Közterület fennt)'!C83</f>
        <v>0</v>
      </c>
      <c r="D80" s="405">
        <f>'8.2 sz. mell(könyvtár)'!D83+'8.3 sz. mell(könyvtári áll.)'!D83+'8.4 sz. mell(védőnő)'!D83+'8.5 sz. mell (háziorv.)'!D83+'8.6 sz. mell (isk.étk)'!D83+'8.7 sz. mell(iskola)'!D83+'8.8 sz. mell(szolidarit)'!D83+'8.9 sz. mell(köztemető)'!D83+'8.10 sz. mell(önk.v.)'!D83+'8.11 sz. mell(közp.költs.)'!D83+'8.12 sz. mell(utak)'!D83+'8.13 sz. mell(közvil)'!D83+'8.14 sz. mell(város és község)'!D83+'8.15 sz. mell(fogorvos)'!D83+'8.16 sz. mell(közművelődés)'!D83+'8.24 sz. mell(Vészhelyzet)'!D83+'8.17 sz. mell(szoc.tám)'!D83+'8.18 sz. mell(szünid.étk.)'!D83+'8.... sz. mell'!D83+'8.19 sz. mell(önk.jogalk)'!D83+'8.20 sz. mell(tám.fin)'!D83+'8.21 sz. mell(államadó)'!D83+'8.22 sz. mell(önk.nem sorol)'!D83+'8.23 sz. mell(szabadidő)'!D83+'8.25 sz. mell(Közterület fennt)'!D83</f>
        <v>0</v>
      </c>
      <c r="E80" s="405">
        <f>'8.2 sz. mell(könyvtár)'!E83+'8.3 sz. mell(könyvtári áll.)'!E83+'8.4 sz. mell(védőnő)'!E83+'8.5 sz. mell (háziorv.)'!E83+'8.6 sz. mell (isk.étk)'!E83+'8.7 sz. mell(iskola)'!E83+'8.8 sz. mell(szolidarit)'!E83+'8.9 sz. mell(köztemető)'!E83+'8.10 sz. mell(önk.v.)'!E83+'8.11 sz. mell(közp.költs.)'!E83+'8.12 sz. mell(utak)'!E83+'8.13 sz. mell(közvil)'!E83+'8.14 sz. mell(város és község)'!E83+'8.15 sz. mell(fogorvos)'!E83+'8.16 sz. mell(közművelődés)'!E83+'8.24 sz. mell(Vészhelyzet)'!E83+'8.17 sz. mell(szoc.tám)'!E83+'8.18 sz. mell(szünid.étk.)'!E83+'8.... sz. mell'!E83+'8.19 sz. mell(önk.jogalk)'!E83+'8.20 sz. mell(tám.fin)'!E83+'8.21 sz. mell(államadó)'!E83+'8.22 sz. mell(önk.nem sorol)'!E83+'8.23 sz. mell(szabadidő)'!E83+'8.25 sz. mell(Közterület fennt)'!E83</f>
        <v>0</v>
      </c>
      <c r="F80" s="405">
        <f>'8.2 sz. mell(könyvtár)'!F83+'8.3 sz. mell(könyvtári áll.)'!F83+'8.4 sz. mell(védőnő)'!F83+'8.5 sz. mell (háziorv.)'!F83+'8.6 sz. mell (isk.étk)'!F83+'8.7 sz. mell(iskola)'!F83+'8.8 sz. mell(szolidarit)'!F83+'8.9 sz. mell(köztemető)'!F83+'8.10 sz. mell(önk.v.)'!F83+'8.11 sz. mell(közp.költs.)'!F83+'8.12 sz. mell(utak)'!F83+'8.13 sz. mell(közvil)'!F83+'8.14 sz. mell(város és község)'!F83+'8.15 sz. mell(fogorvos)'!F83+'8.16 sz. mell(közművelődés)'!F83+'8.24 sz. mell(Vészhelyzet)'!F83+'8.17 sz. mell(szoc.tám)'!F83+'8.18 sz. mell(szünid.étk.)'!F83+'8.... sz. mell'!F83+'8.19 sz. mell(önk.jogalk)'!F83+'8.20 sz. mell(tám.fin)'!F83+'8.21 sz. mell(államadó)'!F83+'8.22 sz. mell(önk.nem sorol)'!F83+'8.23 sz. mell(szabadidő)'!F83+'8.25 sz. mell(Közterület fennt)'!F83</f>
        <v>0</v>
      </c>
      <c r="G80" s="405">
        <f>'8.2 sz. mell(könyvtár)'!G83+'8.3 sz. mell(könyvtári áll.)'!G83+'8.4 sz. mell(védőnő)'!G83+'8.5 sz. mell (háziorv.)'!G83+'8.6 sz. mell (isk.étk)'!G83+'8.7 sz. mell(iskola)'!G83+'8.8 sz. mell(szolidarit)'!G83+'8.9 sz. mell(köztemető)'!G83+'8.10 sz. mell(önk.v.)'!G83+'8.11 sz. mell(közp.költs.)'!G83+'8.12 sz. mell(utak)'!G83+'8.13 sz. mell(közvil)'!G83+'8.14 sz. mell(város és község)'!G83+'8.15 sz. mell(fogorvos)'!G83+'8.16 sz. mell(közművelődés)'!G83+'8.24 sz. mell(Vészhelyzet)'!G83+'8.17 sz. mell(szoc.tám)'!G83+'8.18 sz. mell(szünid.étk.)'!G83+'8.... sz. mell'!G83+'8.19 sz. mell(önk.jogalk)'!G83+'8.20 sz. mell(tám.fin)'!G83+'8.21 sz. mell(államadó)'!G83+'8.22 sz. mell(önk.nem sorol)'!G83+'8.23 sz. mell(szabadidő)'!G83+'8.25 sz. mell(Közterület fennt)'!G83</f>
        <v>0</v>
      </c>
    </row>
    <row r="81" spans="1:7" s="196" customFormat="1" ht="12" customHeight="1" x14ac:dyDescent="0.2">
      <c r="A81" s="201" t="s">
        <v>269</v>
      </c>
      <c r="B81" s="388" t="s">
        <v>270</v>
      </c>
      <c r="C81" s="399">
        <f>'8.2 sz. mell(könyvtár)'!C84+'8.3 sz. mell(könyvtári áll.)'!C84+'8.4 sz. mell(védőnő)'!C84+'8.5 sz. mell (háziorv.)'!C84+'8.6 sz. mell (isk.étk)'!C84+'8.7 sz. mell(iskola)'!C84+'8.8 sz. mell(szolidarit)'!C84+'8.9 sz. mell(köztemető)'!C84+'8.10 sz. mell(önk.v.)'!C84+'8.11 sz. mell(közp.költs.)'!C84+'8.12 sz. mell(utak)'!C84+'8.13 sz. mell(közvil)'!C84+'8.14 sz. mell(város és község)'!C84+'8.15 sz. mell(fogorvos)'!C84+'8.16 sz. mell(közművelődés)'!C84+'8.24 sz. mell(Vészhelyzet)'!C84+'8.17 sz. mell(szoc.tám)'!C84+'8.18 sz. mell(szünid.étk.)'!C84+'8.... sz. mell'!C84+'8.19 sz. mell(önk.jogalk)'!C84+'8.20 sz. mell(tám.fin)'!C84+'8.21 sz. mell(államadó)'!C84+'8.22 sz. mell(önk.nem sorol)'!C84+'8.23 sz. mell(szabadidő)'!C84+'8.25 sz. mell(Közterület fennt)'!C84</f>
        <v>0</v>
      </c>
      <c r="D81" s="399">
        <f>'8.2 sz. mell(könyvtár)'!D84+'8.3 sz. mell(könyvtári áll.)'!D84+'8.4 sz. mell(védőnő)'!D84+'8.5 sz. mell (háziorv.)'!D84+'8.6 sz. mell (isk.étk)'!D84+'8.7 sz. mell(iskola)'!D84+'8.8 sz. mell(szolidarit)'!D84+'8.9 sz. mell(köztemető)'!D84+'8.10 sz. mell(önk.v.)'!D84+'8.11 sz. mell(közp.költs.)'!D84+'8.12 sz. mell(utak)'!D84+'8.13 sz. mell(közvil)'!D84+'8.14 sz. mell(város és község)'!D84+'8.15 sz. mell(fogorvos)'!D84+'8.16 sz. mell(közművelődés)'!D84+'8.24 sz. mell(Vészhelyzet)'!D84+'8.17 sz. mell(szoc.tám)'!D84+'8.18 sz. mell(szünid.étk.)'!D84+'8.... sz. mell'!D84+'8.19 sz. mell(önk.jogalk)'!D84+'8.20 sz. mell(tám.fin)'!D84+'8.21 sz. mell(államadó)'!D84+'8.22 sz. mell(önk.nem sorol)'!D84+'8.23 sz. mell(szabadidő)'!D84+'8.25 sz. mell(Közterület fennt)'!D84</f>
        <v>0</v>
      </c>
      <c r="E81" s="399">
        <f>'8.2 sz. mell(könyvtár)'!E84+'8.3 sz. mell(könyvtári áll.)'!E84+'8.4 sz. mell(védőnő)'!E84+'8.5 sz. mell (háziorv.)'!E84+'8.6 sz. mell (isk.étk)'!E84+'8.7 sz. mell(iskola)'!E84+'8.8 sz. mell(szolidarit)'!E84+'8.9 sz. mell(köztemető)'!E84+'8.10 sz. mell(önk.v.)'!E84+'8.11 sz. mell(közp.költs.)'!E84+'8.12 sz. mell(utak)'!E84+'8.13 sz. mell(közvil)'!E84+'8.14 sz. mell(város és község)'!E84+'8.15 sz. mell(fogorvos)'!E84+'8.16 sz. mell(közművelődés)'!E84+'8.24 sz. mell(Vészhelyzet)'!E84+'8.17 sz. mell(szoc.tám)'!E84+'8.18 sz. mell(szünid.étk.)'!E84+'8.... sz. mell'!E84+'8.19 sz. mell(önk.jogalk)'!E84+'8.20 sz. mell(tám.fin)'!E84+'8.21 sz. mell(államadó)'!E84+'8.22 sz. mell(önk.nem sorol)'!E84+'8.23 sz. mell(szabadidő)'!E84+'8.25 sz. mell(Közterület fennt)'!E84</f>
        <v>0</v>
      </c>
      <c r="F81" s="399">
        <f>'8.2 sz. mell(könyvtár)'!F84+'8.3 sz. mell(könyvtári áll.)'!F84+'8.4 sz. mell(védőnő)'!F84+'8.5 sz. mell (háziorv.)'!F84+'8.6 sz. mell (isk.étk)'!F84+'8.7 sz. mell(iskola)'!F84+'8.8 sz. mell(szolidarit)'!F84+'8.9 sz. mell(köztemető)'!F84+'8.10 sz. mell(önk.v.)'!F84+'8.11 sz. mell(közp.költs.)'!F84+'8.12 sz. mell(utak)'!F84+'8.13 sz. mell(közvil)'!F84+'8.14 sz. mell(város és község)'!F84+'8.15 sz. mell(fogorvos)'!F84+'8.16 sz. mell(közművelődés)'!F84+'8.24 sz. mell(Vészhelyzet)'!F84+'8.17 sz. mell(szoc.tám)'!F84+'8.18 sz. mell(szünid.étk.)'!F84+'8.... sz. mell'!F84+'8.19 sz. mell(önk.jogalk)'!F84+'8.20 sz. mell(tám.fin)'!F84+'8.21 sz. mell(államadó)'!F84+'8.22 sz. mell(önk.nem sorol)'!F84+'8.23 sz. mell(szabadidő)'!F84+'8.25 sz. mell(Közterület fennt)'!F84</f>
        <v>0</v>
      </c>
      <c r="G81" s="399">
        <f>'8.2 sz. mell(könyvtár)'!G84+'8.3 sz. mell(könyvtári áll.)'!G84+'8.4 sz. mell(védőnő)'!G84+'8.5 sz. mell (háziorv.)'!G84+'8.6 sz. mell (isk.étk)'!G84+'8.7 sz. mell(iskola)'!G84+'8.8 sz. mell(szolidarit)'!G84+'8.9 sz. mell(köztemető)'!G84+'8.10 sz. mell(önk.v.)'!G84+'8.11 sz. mell(közp.költs.)'!G84+'8.12 sz. mell(utak)'!G84+'8.13 sz. mell(közvil)'!G84+'8.14 sz. mell(város és község)'!G84+'8.15 sz. mell(fogorvos)'!G84+'8.16 sz. mell(közművelődés)'!G84+'8.24 sz. mell(Vészhelyzet)'!G84+'8.17 sz. mell(szoc.tám)'!G84+'8.18 sz. mell(szünid.étk.)'!G84+'8.... sz. mell'!G84+'8.19 sz. mell(önk.jogalk)'!G84+'8.20 sz. mell(tám.fin)'!G84+'8.21 sz. mell(államadó)'!G84+'8.22 sz. mell(önk.nem sorol)'!G84+'8.23 sz. mell(szabadidő)'!G84+'8.25 sz. mell(Közterület fennt)'!G84</f>
        <v>0</v>
      </c>
    </row>
    <row r="82" spans="1:7" s="196" customFormat="1" ht="12" customHeight="1" x14ac:dyDescent="0.2">
      <c r="A82" s="201" t="s">
        <v>271</v>
      </c>
      <c r="B82" s="388" t="s">
        <v>272</v>
      </c>
      <c r="C82" s="399">
        <f>'8.2 sz. mell(könyvtár)'!C85+'8.3 sz. mell(könyvtári áll.)'!C85+'8.4 sz. mell(védőnő)'!C85+'8.5 sz. mell (háziorv.)'!C85+'8.6 sz. mell (isk.étk)'!C85+'8.7 sz. mell(iskola)'!C85+'8.8 sz. mell(szolidarit)'!C85+'8.9 sz. mell(köztemető)'!C85+'8.10 sz. mell(önk.v.)'!C85+'8.11 sz. mell(közp.költs.)'!C85+'8.12 sz. mell(utak)'!C85+'8.13 sz. mell(közvil)'!C85+'8.14 sz. mell(város és község)'!C85+'8.15 sz. mell(fogorvos)'!C85+'8.16 sz. mell(közművelődés)'!C85+'8.24 sz. mell(Vészhelyzet)'!C85+'8.17 sz. mell(szoc.tám)'!C85+'8.18 sz. mell(szünid.étk.)'!C85+'8.... sz. mell'!C85+'8.19 sz. mell(önk.jogalk)'!C85+'8.20 sz. mell(tám.fin)'!C85+'8.21 sz. mell(államadó)'!C85+'8.22 sz. mell(önk.nem sorol)'!C85+'8.23 sz. mell(szabadidő)'!C85+'8.25 sz. mell(Közterület fennt)'!C85</f>
        <v>0</v>
      </c>
      <c r="D82" s="399">
        <f>'8.2 sz. mell(könyvtár)'!D85+'8.3 sz. mell(könyvtári áll.)'!D85+'8.4 sz. mell(védőnő)'!D85+'8.5 sz. mell (háziorv.)'!D85+'8.6 sz. mell (isk.étk)'!D85+'8.7 sz. mell(iskola)'!D85+'8.8 sz. mell(szolidarit)'!D85+'8.9 sz. mell(köztemető)'!D85+'8.10 sz. mell(önk.v.)'!D85+'8.11 sz. mell(közp.költs.)'!D85+'8.12 sz. mell(utak)'!D85+'8.13 sz. mell(közvil)'!D85+'8.14 sz. mell(város és község)'!D85+'8.15 sz. mell(fogorvos)'!D85+'8.16 sz. mell(közművelődés)'!D85+'8.24 sz. mell(Vészhelyzet)'!D85+'8.17 sz. mell(szoc.tám)'!D85+'8.18 sz. mell(szünid.étk.)'!D85+'8.... sz. mell'!D85+'8.19 sz. mell(önk.jogalk)'!D85+'8.20 sz. mell(tám.fin)'!D85+'8.21 sz. mell(államadó)'!D85+'8.22 sz. mell(önk.nem sorol)'!D85+'8.23 sz. mell(szabadidő)'!D85+'8.25 sz. mell(Közterület fennt)'!D85</f>
        <v>0</v>
      </c>
      <c r="E82" s="399">
        <f>'8.2 sz. mell(könyvtár)'!E85+'8.3 sz. mell(könyvtári áll.)'!E85+'8.4 sz. mell(védőnő)'!E85+'8.5 sz. mell (háziorv.)'!E85+'8.6 sz. mell (isk.étk)'!E85+'8.7 sz. mell(iskola)'!E85+'8.8 sz. mell(szolidarit)'!E85+'8.9 sz. mell(köztemető)'!E85+'8.10 sz. mell(önk.v.)'!E85+'8.11 sz. mell(közp.költs.)'!E85+'8.12 sz. mell(utak)'!E85+'8.13 sz. mell(közvil)'!E85+'8.14 sz. mell(város és község)'!E85+'8.15 sz. mell(fogorvos)'!E85+'8.16 sz. mell(közművelődés)'!E85+'8.24 sz. mell(Vészhelyzet)'!E85+'8.17 sz. mell(szoc.tám)'!E85+'8.18 sz. mell(szünid.étk.)'!E85+'8.... sz. mell'!E85+'8.19 sz. mell(önk.jogalk)'!E85+'8.20 sz. mell(tám.fin)'!E85+'8.21 sz. mell(államadó)'!E85+'8.22 sz. mell(önk.nem sorol)'!E85+'8.23 sz. mell(szabadidő)'!E85+'8.25 sz. mell(Közterület fennt)'!E85</f>
        <v>0</v>
      </c>
      <c r="F82" s="399">
        <f>'8.2 sz. mell(könyvtár)'!F85+'8.3 sz. mell(könyvtári áll.)'!F85+'8.4 sz. mell(védőnő)'!F85+'8.5 sz. mell (háziorv.)'!F85+'8.6 sz. mell (isk.étk)'!F85+'8.7 sz. mell(iskola)'!F85+'8.8 sz. mell(szolidarit)'!F85+'8.9 sz. mell(köztemető)'!F85+'8.10 sz. mell(önk.v.)'!F85+'8.11 sz. mell(közp.költs.)'!F85+'8.12 sz. mell(utak)'!F85+'8.13 sz. mell(közvil)'!F85+'8.14 sz. mell(város és község)'!F85+'8.15 sz. mell(fogorvos)'!F85+'8.16 sz. mell(közművelődés)'!F85+'8.24 sz. mell(Vészhelyzet)'!F85+'8.17 sz. mell(szoc.tám)'!F85+'8.18 sz. mell(szünid.étk.)'!F85+'8.... sz. mell'!F85+'8.19 sz. mell(önk.jogalk)'!F85+'8.20 sz. mell(tám.fin)'!F85+'8.21 sz. mell(államadó)'!F85+'8.22 sz. mell(önk.nem sorol)'!F85+'8.23 sz. mell(szabadidő)'!F85+'8.25 sz. mell(Közterület fennt)'!F85</f>
        <v>0</v>
      </c>
      <c r="G82" s="399">
        <f>'8.2 sz. mell(könyvtár)'!G85+'8.3 sz. mell(könyvtári áll.)'!G85+'8.4 sz. mell(védőnő)'!G85+'8.5 sz. mell (háziorv.)'!G85+'8.6 sz. mell (isk.étk)'!G85+'8.7 sz. mell(iskola)'!G85+'8.8 sz. mell(szolidarit)'!G85+'8.9 sz. mell(köztemető)'!G85+'8.10 sz. mell(önk.v.)'!G85+'8.11 sz. mell(közp.költs.)'!G85+'8.12 sz. mell(utak)'!G85+'8.13 sz. mell(közvil)'!G85+'8.14 sz. mell(város és község)'!G85+'8.15 sz. mell(fogorvos)'!G85+'8.16 sz. mell(közművelődés)'!G85+'8.24 sz. mell(Vészhelyzet)'!G85+'8.17 sz. mell(szoc.tám)'!G85+'8.18 sz. mell(szünid.étk.)'!G85+'8.... sz. mell'!G85+'8.19 sz. mell(önk.jogalk)'!G85+'8.20 sz. mell(tám.fin)'!G85+'8.21 sz. mell(államadó)'!G85+'8.22 sz. mell(önk.nem sorol)'!G85+'8.23 sz. mell(szabadidő)'!G85+'8.25 sz. mell(Közterület fennt)'!G85</f>
        <v>0</v>
      </c>
    </row>
    <row r="83" spans="1:7" s="196" customFormat="1" ht="12" customHeight="1" thickBot="1" x14ac:dyDescent="0.25">
      <c r="A83" s="202" t="s">
        <v>273</v>
      </c>
      <c r="B83" s="390" t="s">
        <v>274</v>
      </c>
      <c r="C83" s="407">
        <f>'8.2 sz. mell(könyvtár)'!C86+'8.3 sz. mell(könyvtári áll.)'!C86+'8.4 sz. mell(védőnő)'!C86+'8.5 sz. mell (háziorv.)'!C86+'8.6 sz. mell (isk.étk)'!C86+'8.7 sz. mell(iskola)'!C86+'8.8 sz. mell(szolidarit)'!C86+'8.9 sz. mell(köztemető)'!C86+'8.10 sz. mell(önk.v.)'!C86+'8.11 sz. mell(közp.költs.)'!C86+'8.12 sz. mell(utak)'!C86+'8.13 sz. mell(közvil)'!C86+'8.14 sz. mell(város és község)'!C86+'8.15 sz. mell(fogorvos)'!C86+'8.16 sz. mell(közművelődés)'!C86+'8.24 sz. mell(Vészhelyzet)'!C86+'8.17 sz. mell(szoc.tám)'!C86+'8.18 sz. mell(szünid.étk.)'!C86+'8.... sz. mell'!C86+'8.19 sz. mell(önk.jogalk)'!C86+'8.20 sz. mell(tám.fin)'!C86+'8.21 sz. mell(államadó)'!C86+'8.22 sz. mell(önk.nem sorol)'!C86+'8.23 sz. mell(szabadidő)'!C86+'8.25 sz. mell(Közterület fennt)'!C86</f>
        <v>0</v>
      </c>
      <c r="D83" s="407">
        <f>'8.2 sz. mell(könyvtár)'!D86+'8.3 sz. mell(könyvtári áll.)'!D86+'8.4 sz. mell(védőnő)'!D86+'8.5 sz. mell (háziorv.)'!D86+'8.6 sz. mell (isk.étk)'!D86+'8.7 sz. mell(iskola)'!D86+'8.8 sz. mell(szolidarit)'!D86+'8.9 sz. mell(köztemető)'!D86+'8.10 sz. mell(önk.v.)'!D86+'8.11 sz. mell(közp.költs.)'!D86+'8.12 sz. mell(utak)'!D86+'8.13 sz. mell(közvil)'!D86+'8.14 sz. mell(város és község)'!D86+'8.15 sz. mell(fogorvos)'!D86+'8.16 sz. mell(közművelődés)'!D86+'8.24 sz. mell(Vészhelyzet)'!D86+'8.17 sz. mell(szoc.tám)'!D86+'8.18 sz. mell(szünid.étk.)'!D86+'8.... sz. mell'!D86+'8.19 sz. mell(önk.jogalk)'!D86+'8.20 sz. mell(tám.fin)'!D86+'8.21 sz. mell(államadó)'!D86+'8.22 sz. mell(önk.nem sorol)'!D86+'8.23 sz. mell(szabadidő)'!D86+'8.25 sz. mell(Közterület fennt)'!D86</f>
        <v>0</v>
      </c>
      <c r="E83" s="407">
        <f>'8.2 sz. mell(könyvtár)'!E86+'8.3 sz. mell(könyvtári áll.)'!E86+'8.4 sz. mell(védőnő)'!E86+'8.5 sz. mell (háziorv.)'!E86+'8.6 sz. mell (isk.étk)'!E86+'8.7 sz. mell(iskola)'!E86+'8.8 sz. mell(szolidarit)'!E86+'8.9 sz. mell(köztemető)'!E86+'8.10 sz. mell(önk.v.)'!E86+'8.11 sz. mell(közp.költs.)'!E86+'8.12 sz. mell(utak)'!E86+'8.13 sz. mell(közvil)'!E86+'8.14 sz. mell(város és község)'!E86+'8.15 sz. mell(fogorvos)'!E86+'8.16 sz. mell(közművelődés)'!E86+'8.24 sz. mell(Vészhelyzet)'!E86+'8.17 sz. mell(szoc.tám)'!E86+'8.18 sz. mell(szünid.étk.)'!E86+'8.... sz. mell'!E86+'8.19 sz. mell(önk.jogalk)'!E86+'8.20 sz. mell(tám.fin)'!E86+'8.21 sz. mell(államadó)'!E86+'8.22 sz. mell(önk.nem sorol)'!E86+'8.23 sz. mell(szabadidő)'!E86+'8.25 sz. mell(Közterület fennt)'!E86</f>
        <v>0</v>
      </c>
      <c r="F83" s="407">
        <f>'8.2 sz. mell(könyvtár)'!F86+'8.3 sz. mell(könyvtári áll.)'!F86+'8.4 sz. mell(védőnő)'!F86+'8.5 sz. mell (háziorv.)'!F86+'8.6 sz. mell (isk.étk)'!F86+'8.7 sz. mell(iskola)'!F86+'8.8 sz. mell(szolidarit)'!F86+'8.9 sz. mell(köztemető)'!F86+'8.10 sz. mell(önk.v.)'!F86+'8.11 sz. mell(közp.költs.)'!F86+'8.12 sz. mell(utak)'!F86+'8.13 sz. mell(közvil)'!F86+'8.14 sz. mell(város és község)'!F86+'8.15 sz. mell(fogorvos)'!F86+'8.16 sz. mell(közművelődés)'!F86+'8.24 sz. mell(Vészhelyzet)'!F86+'8.17 sz. mell(szoc.tám)'!F86+'8.18 sz. mell(szünid.étk.)'!F86+'8.... sz. mell'!F86+'8.19 sz. mell(önk.jogalk)'!F86+'8.20 sz. mell(tám.fin)'!F86+'8.21 sz. mell(államadó)'!F86+'8.22 sz. mell(önk.nem sorol)'!F86+'8.23 sz. mell(szabadidő)'!F86+'8.25 sz. mell(Közterület fennt)'!F86</f>
        <v>0</v>
      </c>
      <c r="G83" s="407">
        <f>'8.2 sz. mell(könyvtár)'!G86+'8.3 sz. mell(könyvtári áll.)'!G86+'8.4 sz. mell(védőnő)'!G86+'8.5 sz. mell (háziorv.)'!G86+'8.6 sz. mell (isk.étk)'!G86+'8.7 sz. mell(iskola)'!G86+'8.8 sz. mell(szolidarit)'!G86+'8.9 sz. mell(köztemető)'!G86+'8.10 sz. mell(önk.v.)'!G86+'8.11 sz. mell(közp.költs.)'!G86+'8.12 sz. mell(utak)'!G86+'8.13 sz. mell(közvil)'!G86+'8.14 sz. mell(város és község)'!G86+'8.15 sz. mell(fogorvos)'!G86+'8.16 sz. mell(közművelődés)'!G86+'8.24 sz. mell(Vészhelyzet)'!G86+'8.17 sz. mell(szoc.tám)'!G86+'8.18 sz. mell(szünid.étk.)'!G86+'8.... sz. mell'!G86+'8.19 sz. mell(önk.jogalk)'!G86+'8.20 sz. mell(tám.fin)'!G86+'8.21 sz. mell(államadó)'!G86+'8.22 sz. mell(önk.nem sorol)'!G86+'8.23 sz. mell(szabadidő)'!G86+'8.25 sz. mell(Közterület fennt)'!G86</f>
        <v>0</v>
      </c>
    </row>
    <row r="84" spans="1:7" s="196" customFormat="1" ht="12" customHeight="1" thickBot="1" x14ac:dyDescent="0.25">
      <c r="A84" s="230" t="s">
        <v>275</v>
      </c>
      <c r="B84" s="324" t="s">
        <v>413</v>
      </c>
      <c r="C84" s="408">
        <f>'8.2 sz. mell(könyvtár)'!C87+'8.3 sz. mell(könyvtári áll.)'!C87+'8.4 sz. mell(védőnő)'!C87+'8.5 sz. mell (háziorv.)'!C87+'8.6 sz. mell (isk.étk)'!C87+'8.7 sz. mell(iskola)'!C87+'8.8 sz. mell(szolidarit)'!C87+'8.9 sz. mell(köztemető)'!C87+'8.10 sz. mell(önk.v.)'!C87+'8.11 sz. mell(közp.költs.)'!C87+'8.12 sz. mell(utak)'!C87+'8.13 sz. mell(közvil)'!C87+'8.14 sz. mell(város és község)'!C87+'8.15 sz. mell(fogorvos)'!C87+'8.16 sz. mell(közművelődés)'!C87+'8.24 sz. mell(Vészhelyzet)'!C87+'8.17 sz. mell(szoc.tám)'!C87+'8.18 sz. mell(szünid.étk.)'!C87+'8.... sz. mell'!C87+'8.19 sz. mell(önk.jogalk)'!C87+'8.20 sz. mell(tám.fin)'!C87+'8.21 sz. mell(államadó)'!C87+'8.22 sz. mell(önk.nem sorol)'!C87+'8.23 sz. mell(szabadidő)'!C87+'8.25 sz. mell(Közterület fennt)'!C87</f>
        <v>0</v>
      </c>
      <c r="D84" s="408">
        <f>'8.2 sz. mell(könyvtár)'!D87+'8.3 sz. mell(könyvtári áll.)'!D87+'8.4 sz. mell(védőnő)'!D87+'8.5 sz. mell (háziorv.)'!D87+'8.6 sz. mell (isk.étk)'!D87+'8.7 sz. mell(iskola)'!D87+'8.8 sz. mell(szolidarit)'!D87+'8.9 sz. mell(köztemető)'!D87+'8.10 sz. mell(önk.v.)'!D87+'8.11 sz. mell(közp.költs.)'!D87+'8.12 sz. mell(utak)'!D87+'8.13 sz. mell(közvil)'!D87+'8.14 sz. mell(város és község)'!D87+'8.15 sz. mell(fogorvos)'!D87+'8.16 sz. mell(közművelődés)'!D87+'8.24 sz. mell(Vészhelyzet)'!D87+'8.17 sz. mell(szoc.tám)'!D87+'8.18 sz. mell(szünid.étk.)'!D87+'8.... sz. mell'!D87+'8.19 sz. mell(önk.jogalk)'!D87+'8.20 sz. mell(tám.fin)'!D87+'8.21 sz. mell(államadó)'!D87+'8.22 sz. mell(önk.nem sorol)'!D87+'8.23 sz. mell(szabadidő)'!D87+'8.25 sz. mell(Közterület fennt)'!D87</f>
        <v>0</v>
      </c>
      <c r="E84" s="408">
        <f>'8.2 sz. mell(könyvtár)'!E87+'8.3 sz. mell(könyvtári áll.)'!E87+'8.4 sz. mell(védőnő)'!E87+'8.5 sz. mell (háziorv.)'!E87+'8.6 sz. mell (isk.étk)'!E87+'8.7 sz. mell(iskola)'!E87+'8.8 sz. mell(szolidarit)'!E87+'8.9 sz. mell(köztemető)'!E87+'8.10 sz. mell(önk.v.)'!E87+'8.11 sz. mell(közp.költs.)'!E87+'8.12 sz. mell(utak)'!E87+'8.13 sz. mell(közvil)'!E87+'8.14 sz. mell(város és község)'!E87+'8.15 sz. mell(fogorvos)'!E87+'8.16 sz. mell(közművelődés)'!E87+'8.24 sz. mell(Vészhelyzet)'!E87+'8.17 sz. mell(szoc.tám)'!E87+'8.18 sz. mell(szünid.étk.)'!E87+'8.... sz. mell'!E87+'8.19 sz. mell(önk.jogalk)'!E87+'8.20 sz. mell(tám.fin)'!E87+'8.21 sz. mell(államadó)'!E87+'8.22 sz. mell(önk.nem sorol)'!E87+'8.23 sz. mell(szabadidő)'!E87+'8.25 sz. mell(Közterület fennt)'!E87</f>
        <v>0</v>
      </c>
      <c r="F84" s="408">
        <f>'8.2 sz. mell(könyvtár)'!F87+'8.3 sz. mell(könyvtári áll.)'!F87+'8.4 sz. mell(védőnő)'!F87+'8.5 sz. mell (háziorv.)'!F87+'8.6 sz. mell (isk.étk)'!F87+'8.7 sz. mell(iskola)'!F87+'8.8 sz. mell(szolidarit)'!F87+'8.9 sz. mell(köztemető)'!F87+'8.10 sz. mell(önk.v.)'!F87+'8.11 sz. mell(közp.költs.)'!F87+'8.12 sz. mell(utak)'!F87+'8.13 sz. mell(közvil)'!F87+'8.14 sz. mell(város és község)'!F87+'8.15 sz. mell(fogorvos)'!F87+'8.16 sz. mell(közművelődés)'!F87+'8.24 sz. mell(Vészhelyzet)'!F87+'8.17 sz. mell(szoc.tám)'!F87+'8.18 sz. mell(szünid.étk.)'!F87+'8.... sz. mell'!F87+'8.19 sz. mell(önk.jogalk)'!F87+'8.20 sz. mell(tám.fin)'!F87+'8.21 sz. mell(államadó)'!F87+'8.22 sz. mell(önk.nem sorol)'!F87+'8.23 sz. mell(szabadidő)'!F87+'8.25 sz. mell(Közterület fennt)'!F87</f>
        <v>0</v>
      </c>
      <c r="G84" s="408">
        <f>'8.2 sz. mell(könyvtár)'!G87+'8.3 sz. mell(könyvtári áll.)'!G87+'8.4 sz. mell(védőnő)'!G87+'8.5 sz. mell (háziorv.)'!G87+'8.6 sz. mell (isk.étk)'!G87+'8.7 sz. mell(iskola)'!G87+'8.8 sz. mell(szolidarit)'!G87+'8.9 sz. mell(köztemető)'!G87+'8.10 sz. mell(önk.v.)'!G87+'8.11 sz. mell(közp.költs.)'!G87+'8.12 sz. mell(utak)'!G87+'8.13 sz. mell(közvil)'!G87+'8.14 sz. mell(város és község)'!G87+'8.15 sz. mell(fogorvos)'!G87+'8.16 sz. mell(közművelődés)'!G87+'8.24 sz. mell(Vészhelyzet)'!G87+'8.17 sz. mell(szoc.tám)'!G87+'8.18 sz. mell(szünid.étk.)'!G87+'8.... sz. mell'!G87+'8.19 sz. mell(önk.jogalk)'!G87+'8.20 sz. mell(tám.fin)'!G87+'8.21 sz. mell(államadó)'!G87+'8.22 sz. mell(önk.nem sorol)'!G87+'8.23 sz. mell(szabadidő)'!G87+'8.25 sz. mell(Közterület fennt)'!G87</f>
        <v>0</v>
      </c>
    </row>
    <row r="85" spans="1:7" s="196" customFormat="1" ht="13.5" customHeight="1" thickBot="1" x14ac:dyDescent="0.25">
      <c r="A85" s="230" t="s">
        <v>277</v>
      </c>
      <c r="B85" s="324" t="s">
        <v>276</v>
      </c>
      <c r="C85" s="323">
        <f>'8.2 sz. mell(könyvtár)'!C88+'8.3 sz. mell(könyvtári áll.)'!C88+'8.4 sz. mell(védőnő)'!C88+'8.5 sz. mell (háziorv.)'!C88+'8.6 sz. mell (isk.étk)'!C88+'8.7 sz. mell(iskola)'!C88+'8.8 sz. mell(szolidarit)'!C88+'8.9 sz. mell(köztemető)'!C88+'8.10 sz. mell(önk.v.)'!C88+'8.11 sz. mell(közp.költs.)'!C88+'8.12 sz. mell(utak)'!C88+'8.13 sz. mell(közvil)'!C88+'8.14 sz. mell(város és község)'!C88+'8.15 sz. mell(fogorvos)'!C88+'8.16 sz. mell(közművelődés)'!C88+'8.24 sz. mell(Vészhelyzet)'!C88+'8.17 sz. mell(szoc.tám)'!C88+'8.18 sz. mell(szünid.étk.)'!C88+'8.... sz. mell'!C88+'8.19 sz. mell(önk.jogalk)'!C88+'8.20 sz. mell(tám.fin)'!C88+'8.21 sz. mell(államadó)'!C88+'8.22 sz. mell(önk.nem sorol)'!C88+'8.23 sz. mell(szabadidő)'!C88+'8.25 sz. mell(Közterület fennt)'!C88</f>
        <v>0</v>
      </c>
      <c r="D85" s="323">
        <f>'8.2 sz. mell(könyvtár)'!D88+'8.3 sz. mell(könyvtári áll.)'!D88+'8.4 sz. mell(védőnő)'!D88+'8.5 sz. mell (háziorv.)'!D88+'8.6 sz. mell (isk.étk)'!D88+'8.7 sz. mell(iskola)'!D88+'8.8 sz. mell(szolidarit)'!D88+'8.9 sz. mell(köztemető)'!D88+'8.10 sz. mell(önk.v.)'!D88+'8.11 sz. mell(közp.költs.)'!D88+'8.12 sz. mell(utak)'!D88+'8.13 sz. mell(közvil)'!D88+'8.14 sz. mell(város és község)'!D88+'8.15 sz. mell(fogorvos)'!D88+'8.16 sz. mell(közművelődés)'!D88+'8.24 sz. mell(Vészhelyzet)'!D88+'8.17 sz. mell(szoc.tám)'!D88+'8.18 sz. mell(szünid.étk.)'!D88+'8.... sz. mell'!D88+'8.19 sz. mell(önk.jogalk)'!D88+'8.20 sz. mell(tám.fin)'!D88+'8.21 sz. mell(államadó)'!D88+'8.22 sz. mell(önk.nem sorol)'!D88+'8.23 sz. mell(szabadidő)'!D88+'8.25 sz. mell(Közterület fennt)'!D88</f>
        <v>0</v>
      </c>
      <c r="E85" s="323">
        <f>'8.2 sz. mell(könyvtár)'!E88+'8.3 sz. mell(könyvtári áll.)'!E88+'8.4 sz. mell(védőnő)'!E88+'8.5 sz. mell (háziorv.)'!E88+'8.6 sz. mell (isk.étk)'!E88+'8.7 sz. mell(iskola)'!E88+'8.8 sz. mell(szolidarit)'!E88+'8.9 sz. mell(köztemető)'!E88+'8.10 sz. mell(önk.v.)'!E88+'8.11 sz. mell(közp.költs.)'!E88+'8.12 sz. mell(utak)'!E88+'8.13 sz. mell(közvil)'!E88+'8.14 sz. mell(város és község)'!E88+'8.15 sz. mell(fogorvos)'!E88+'8.16 sz. mell(közművelődés)'!E88+'8.24 sz. mell(Vészhelyzet)'!E88+'8.17 sz. mell(szoc.tám)'!E88+'8.18 sz. mell(szünid.étk.)'!E88+'8.... sz. mell'!E88+'8.19 sz. mell(önk.jogalk)'!E88+'8.20 sz. mell(tám.fin)'!E88+'8.21 sz. mell(államadó)'!E88+'8.22 sz. mell(önk.nem sorol)'!E88+'8.23 sz. mell(szabadidő)'!E88+'8.25 sz. mell(Közterület fennt)'!E88</f>
        <v>0</v>
      </c>
      <c r="F85" s="323">
        <f>'8.2 sz. mell(könyvtár)'!F88+'8.3 sz. mell(könyvtári áll.)'!F88+'8.4 sz. mell(védőnő)'!F88+'8.5 sz. mell (háziorv.)'!F88+'8.6 sz. mell (isk.étk)'!F88+'8.7 sz. mell(iskola)'!F88+'8.8 sz. mell(szolidarit)'!F88+'8.9 sz. mell(köztemető)'!F88+'8.10 sz. mell(önk.v.)'!F88+'8.11 sz. mell(közp.költs.)'!F88+'8.12 sz. mell(utak)'!F88+'8.13 sz. mell(közvil)'!F88+'8.14 sz. mell(város és község)'!F88+'8.15 sz. mell(fogorvos)'!F88+'8.16 sz. mell(közművelődés)'!F88+'8.24 sz. mell(Vészhelyzet)'!F88+'8.17 sz. mell(szoc.tám)'!F88+'8.18 sz. mell(szünid.étk.)'!F88+'8.... sz. mell'!F88+'8.19 sz. mell(önk.jogalk)'!F88+'8.20 sz. mell(tám.fin)'!F88+'8.21 sz. mell(államadó)'!F88+'8.22 sz. mell(önk.nem sorol)'!F88+'8.23 sz. mell(szabadidő)'!F88+'8.25 sz. mell(Közterület fennt)'!F88</f>
        <v>0</v>
      </c>
      <c r="G85" s="323">
        <f>'8.2 sz. mell(könyvtár)'!G88+'8.3 sz. mell(könyvtári áll.)'!G88+'8.4 sz. mell(védőnő)'!G88+'8.5 sz. mell (háziorv.)'!G88+'8.6 sz. mell (isk.étk)'!G88+'8.7 sz. mell(iskola)'!G88+'8.8 sz. mell(szolidarit)'!G88+'8.9 sz. mell(köztemető)'!G88+'8.10 sz. mell(önk.v.)'!G88+'8.11 sz. mell(közp.költs.)'!G88+'8.12 sz. mell(utak)'!G88+'8.13 sz. mell(közvil)'!G88+'8.14 sz. mell(város és község)'!G88+'8.15 sz. mell(fogorvos)'!G88+'8.16 sz. mell(közművelődés)'!G88+'8.24 sz. mell(Vészhelyzet)'!G88+'8.17 sz. mell(szoc.tám)'!G88+'8.18 sz. mell(szünid.étk.)'!G88+'8.... sz. mell'!G88+'8.19 sz. mell(önk.jogalk)'!G88+'8.20 sz. mell(tám.fin)'!G88+'8.21 sz. mell(államadó)'!G88+'8.22 sz. mell(önk.nem sorol)'!G88+'8.23 sz. mell(szabadidő)'!G88+'8.25 sz. mell(Közterület fennt)'!G88</f>
        <v>0</v>
      </c>
    </row>
    <row r="86" spans="1:7" s="196" customFormat="1" ht="15.75" customHeight="1" thickBot="1" x14ac:dyDescent="0.25">
      <c r="A86" s="230" t="s">
        <v>289</v>
      </c>
      <c r="B86" s="394" t="s">
        <v>416</v>
      </c>
      <c r="C86" s="323">
        <f>C72</f>
        <v>577868803</v>
      </c>
      <c r="D86" s="323">
        <f>D72</f>
        <v>577868803</v>
      </c>
      <c r="E86" s="323">
        <f>E72</f>
        <v>577868803</v>
      </c>
      <c r="F86" s="323">
        <f>F72</f>
        <v>577908241</v>
      </c>
      <c r="G86" s="323">
        <f>G72+G75+G79</f>
        <v>703133132</v>
      </c>
    </row>
    <row r="87" spans="1:7" s="196" customFormat="1" ht="16.5" customHeight="1" thickBot="1" x14ac:dyDescent="0.25">
      <c r="A87" s="231" t="s">
        <v>415</v>
      </c>
      <c r="B87" s="395" t="s">
        <v>417</v>
      </c>
      <c r="C87" s="323">
        <f>C62+C86</f>
        <v>2040589463</v>
      </c>
      <c r="D87" s="323">
        <f>D62+D86</f>
        <v>2042184765</v>
      </c>
      <c r="E87" s="323">
        <f>E62+E86</f>
        <v>2052287586</v>
      </c>
      <c r="F87" s="323">
        <f>F62+F86</f>
        <v>2198946101</v>
      </c>
      <c r="G87" s="323">
        <f>G62+G86</f>
        <v>1965449399</v>
      </c>
    </row>
    <row r="88" spans="1:7" s="196" customFormat="1" ht="11.25" customHeight="1" x14ac:dyDescent="0.2">
      <c r="A88" s="5"/>
      <c r="B88" s="6"/>
      <c r="C88" s="144"/>
      <c r="D88" s="144"/>
      <c r="E88" s="144"/>
      <c r="F88" s="144"/>
      <c r="G88" s="144"/>
    </row>
    <row r="89" spans="1:7" ht="16.5" customHeight="1" x14ac:dyDescent="0.25">
      <c r="A89" s="677" t="s">
        <v>41</v>
      </c>
      <c r="B89" s="677"/>
      <c r="C89" s="677"/>
      <c r="D89" s="677"/>
      <c r="E89" s="194"/>
      <c r="F89" s="194"/>
      <c r="G89" s="194"/>
    </row>
    <row r="90" spans="1:7" s="204" customFormat="1" ht="16.5" customHeight="1" thickBot="1" x14ac:dyDescent="0.3">
      <c r="A90" s="676" t="s">
        <v>119</v>
      </c>
      <c r="B90" s="676"/>
      <c r="C90" s="77"/>
      <c r="D90" s="77"/>
      <c r="E90" s="77"/>
      <c r="F90" s="77"/>
      <c r="G90" s="145" t="str">
        <f>'1.1.sz.mell.'!G90</f>
        <v>Forintban!</v>
      </c>
    </row>
    <row r="91" spans="1:7" ht="38.1" customHeight="1" thickBot="1" x14ac:dyDescent="0.3">
      <c r="A91" s="19" t="s">
        <v>61</v>
      </c>
      <c r="B91" s="385" t="s">
        <v>42</v>
      </c>
      <c r="C91" s="396" t="str">
        <f>+C3</f>
        <v>2020. évi előirányzat</v>
      </c>
      <c r="D91" s="396" t="str">
        <f>+D3</f>
        <v>2020. I. módosítás</v>
      </c>
      <c r="E91" s="396" t="str">
        <f>+E3</f>
        <v>2020. II. módosítás</v>
      </c>
      <c r="F91" s="396" t="str">
        <f>+F3</f>
        <v>2020. III. módosítás</v>
      </c>
      <c r="G91" s="396" t="str">
        <f>+G3</f>
        <v>2020. teljesítés</v>
      </c>
    </row>
    <row r="92" spans="1:7" s="195" customFormat="1" ht="12" customHeight="1" thickBot="1" x14ac:dyDescent="0.25">
      <c r="A92" s="22"/>
      <c r="B92" s="409" t="s">
        <v>430</v>
      </c>
      <c r="C92" s="421" t="s">
        <v>431</v>
      </c>
      <c r="D92" s="421" t="s">
        <v>432</v>
      </c>
      <c r="E92" s="421" t="s">
        <v>434</v>
      </c>
      <c r="F92" s="421" t="s">
        <v>433</v>
      </c>
      <c r="G92" s="421" t="s">
        <v>435</v>
      </c>
    </row>
    <row r="93" spans="1:7" ht="12" customHeight="1" thickBot="1" x14ac:dyDescent="0.3">
      <c r="A93" s="18" t="s">
        <v>13</v>
      </c>
      <c r="B93" s="326" t="s">
        <v>375</v>
      </c>
      <c r="C93" s="325">
        <f>C94+C95+C96+C97+C98+C111</f>
        <v>974912574</v>
      </c>
      <c r="D93" s="325">
        <f>D94+D95+D96+D97+D98+D111</f>
        <v>950352997</v>
      </c>
      <c r="E93" s="325">
        <f>E94+E95+E96+E97+E98+E111</f>
        <v>954021432</v>
      </c>
      <c r="F93" s="325">
        <f>'8.2 sz. mell(könyvtár)'!F93+'8.3 sz. mell(könyvtári áll.)'!F93+'8.4 sz. mell(védőnő)'!F93+'8.5 sz. mell (háziorv.)'!F93+'8.6 sz. mell (isk.étk)'!F93+'8.7 sz. mell(iskola)'!F93+'8.8 sz. mell(szolidarit)'!F93+'8.9 sz. mell(köztemető)'!F93+'8.10 sz. mell(önk.v.)'!F93+'8.11 sz. mell(közp.költs.)'!F93+'8.12 sz. mell(utak)'!F93+'8.13 sz. mell(közvil)'!F93+'8.14 sz. mell(város és község)'!F93+'8.15 sz. mell(fogorvos)'!F93+'8.16 sz. mell(közművelődés)'!F93+'8.24 sz. mell(Vészhelyzet)'!F93+'8.17 sz. mell(szoc.tám)'!F93+'8.18 sz. mell(szünid.étk.)'!F93+'8.... sz. mell'!F93+'8.19 sz. mell(önk.jogalk)'!F93+'8.20 sz. mell(tám.fin)'!F93+'8.21 sz. mell(államadó)'!F93+'8.22 sz. mell(önk.nem sorol)'!F93+'8.23 sz. mell(szabadidő)'!F93+'7.3. sz. mell'!F45+'7.4. sz. mell '!F45</f>
        <v>959899157</v>
      </c>
      <c r="G93" s="325">
        <f>'8.2 sz. mell(könyvtár)'!G93+'8.3 sz. mell(könyvtári áll.)'!G93+'8.4 sz. mell(védőnő)'!G93+'8.5 sz. mell (háziorv.)'!G93+'8.6 sz. mell (isk.étk)'!G93+'8.7 sz. mell(iskola)'!G93+'8.8 sz. mell(szolidarit)'!G93+'8.9 sz. mell(köztemető)'!G93+'8.10 sz. mell(önk.v.)'!G93+'8.11 sz. mell(közp.költs.)'!G93+'8.12 sz. mell(utak)'!G93+'8.13 sz. mell(közvil)'!G93+'8.14 sz. mell(város és község)'!G93+'8.15 sz. mell(fogorvos)'!G93+'8.16 sz. mell(közművelődés)'!G93+'8.24 sz. mell(Vészhelyzet)'!G93+'8.17 sz. mell(szoc.tám)'!G93+'8.18 sz. mell(szünid.étk.)'!G93+'8.... sz. mell'!G93+'8.19 sz. mell(önk.jogalk)'!G93+'8.20 sz. mell(tám.fin)'!G93+'8.21 sz. mell(államadó)'!G93+'8.22 sz. mell(önk.nem sorol)'!G93+'8.23 sz. mell(szabadidő)'!G93+'7.3. sz. mell'!G45+'7.4. sz. mell '!G45</f>
        <v>705563676</v>
      </c>
    </row>
    <row r="94" spans="1:7" ht="12" customHeight="1" x14ac:dyDescent="0.25">
      <c r="A94" s="13" t="s">
        <v>88</v>
      </c>
      <c r="B94" s="410" t="s">
        <v>43</v>
      </c>
      <c r="C94" s="405">
        <f>'8.2 sz. mell(könyvtár)'!C94+'8.3 sz. mell(könyvtári áll.)'!C94+'8.4 sz. mell(védőnő)'!C94+'8.5 sz. mell (háziorv.)'!C94+'8.6 sz. mell (isk.étk)'!C94+'8.7 sz. mell(iskola)'!C94+'8.8 sz. mell(szolidarit)'!C94+'8.9 sz. mell(köztemető)'!C94+'8.10 sz. mell(önk.v.)'!C94+'8.11 sz. mell(közp.költs.)'!C94+'8.12 sz. mell(utak)'!C94+'8.13 sz. mell(közvil)'!C94+'8.14 sz. mell(város és község)'!C94+'8.15 sz. mell(fogorvos)'!C94+'8.16 sz. mell(közművelődés)'!C94+'8.24 sz. mell(Vészhelyzet)'!C94+'8.17 sz. mell(szoc.tám)'!C94+'8.18 sz. mell(szünid.étk.)'!C94+'8.... sz. mell'!C94+'8.19 sz. mell(önk.jogalk)'!C94+'8.20 sz. mell(tám.fin)'!C94+'8.21 sz. mell(államadó)'!C94+'8.22 sz. mell(önk.nem sorol)'!C94+'8.23 sz. mell(szabadidő)'!C94+'7.3. sz. mell'!C46+'7.4. sz. mell '!C46</f>
        <v>235145600</v>
      </c>
      <c r="D94" s="405">
        <f>'8.2 sz. mell(könyvtár)'!D94+'8.3 sz. mell(könyvtári áll.)'!D94+'8.4 sz. mell(védőnő)'!D94+'8.5 sz. mell (háziorv.)'!D94+'8.6 sz. mell (isk.étk)'!D94+'8.7 sz. mell(iskola)'!D94+'8.8 sz. mell(szolidarit)'!D94+'8.9 sz. mell(köztemető)'!D94+'8.10 sz. mell(önk.v.)'!D94+'8.11 sz. mell(közp.költs.)'!D94+'8.12 sz. mell(utak)'!D94+'8.13 sz. mell(közvil)'!D94+'8.14 sz. mell(város és község)'!D94+'8.15 sz. mell(fogorvos)'!D94+'8.16 sz. mell(közművelődés)'!D94+'8.24 sz. mell(Vészhelyzet)'!D94+'8.17 sz. mell(szoc.tám)'!D94+'8.18 sz. mell(szünid.étk.)'!D94+'8.... sz. mell'!D94+'8.19 sz. mell(önk.jogalk)'!D94+'8.20 sz. mell(tám.fin)'!D94+'8.21 sz. mell(államadó)'!D94+'8.22 sz. mell(önk.nem sorol)'!D94+'8.23 sz. mell(szabadidő)'!D94+'7.3. sz. mell'!D46+'7.4. sz. mell '!D46</f>
        <v>255443986</v>
      </c>
      <c r="E94" s="405">
        <f>'8.2 sz. mell(könyvtár)'!E94+'8.3 sz. mell(könyvtári áll.)'!E94+'8.4 sz. mell(védőnő)'!E94+'8.5 sz. mell (háziorv.)'!E94+'8.6 sz. mell (isk.étk)'!E94+'8.7 sz. mell(iskola)'!E94+'8.8 sz. mell(szolidarit)'!E94+'8.9 sz. mell(köztemető)'!E94+'8.10 sz. mell(önk.v.)'!E94+'8.11 sz. mell(közp.költs.)'!E94+'8.12 sz. mell(utak)'!E94+'8.13 sz. mell(közvil)'!E94+'8.14 sz. mell(város és község)'!E94+'8.15 sz. mell(fogorvos)'!E94+'8.16 sz. mell(közművelődés)'!E94+'8.24 sz. mell(Vészhelyzet)'!E94+'8.17 sz. mell(szoc.tám)'!E94+'8.18 sz. mell(szünid.étk.)'!E94+'8.... sz. mell'!E94+'8.19 sz. mell(önk.jogalk)'!E94+'8.20 sz. mell(tám.fin)'!E94+'8.21 sz. mell(államadó)'!E94+'8.22 sz. mell(önk.nem sorol)'!E94+'8.23 sz. mell(szabadidő)'!E94+'7.3. sz. mell'!E46+'7.4. sz. mell '!E46</f>
        <v>257331162</v>
      </c>
      <c r="F94" s="405">
        <f>'8.2 sz. mell(könyvtár)'!F94+'8.3 sz. mell(könyvtári áll.)'!F94+'8.4 sz. mell(védőnő)'!F94+'8.5 sz. mell (háziorv.)'!F94+'8.6 sz. mell (isk.étk)'!F94+'8.7 sz. mell(iskola)'!F94+'8.8 sz. mell(szolidarit)'!F94+'8.9 sz. mell(köztemető)'!F94+'8.10 sz. mell(önk.v.)'!F94+'8.11 sz. mell(közp.költs.)'!F94+'8.12 sz. mell(utak)'!F94+'8.13 sz. mell(közvil)'!F94+'8.14 sz. mell(város és község)'!F94+'8.15 sz. mell(fogorvos)'!F94+'8.16 sz. mell(közművelődés)'!F94+'8.24 sz. mell(Vészhelyzet)'!F94+'8.17 sz. mell(szoc.tám)'!F94+'8.18 sz. mell(szünid.étk.)'!F94+'8.... sz. mell'!F94+'8.19 sz. mell(önk.jogalk)'!F94+'8.20 sz. mell(tám.fin)'!F94+'8.21 sz. mell(államadó)'!F94+'8.22 sz. mell(önk.nem sorol)'!F94+'8.23 sz. mell(szabadidő)'!F94+'7.3. sz. mell'!F46+'7.4. sz. mell '!F46</f>
        <v>263460972</v>
      </c>
      <c r="G94" s="405">
        <f>'8.2 sz. mell(könyvtár)'!G94+'8.3 sz. mell(könyvtári áll.)'!G94+'8.4 sz. mell(védőnő)'!G94+'8.5 sz. mell (háziorv.)'!G94+'8.6 sz. mell (isk.étk)'!G94+'8.7 sz. mell(iskola)'!G94+'8.8 sz. mell(szolidarit)'!G94+'8.9 sz. mell(köztemető)'!G94+'8.10 sz. mell(önk.v.)'!G94+'8.11 sz. mell(közp.költs.)'!G94+'8.12 sz. mell(utak)'!G94+'8.13 sz. mell(közvil)'!G94+'8.14 sz. mell(város és község)'!G94+'8.15 sz. mell(fogorvos)'!G94+'8.16 sz. mell(közművelődés)'!G94+'8.24 sz. mell(Vészhelyzet)'!G94+'8.17 sz. mell(szoc.tám)'!G94+'8.18 sz. mell(szünid.étk.)'!G94+'8.... sz. mell'!G94+'8.19 sz. mell(önk.jogalk)'!G94+'8.20 sz. mell(tám.fin)'!G94+'8.21 sz. mell(államadó)'!G94+'8.22 sz. mell(önk.nem sorol)'!G94+'8.23 sz. mell(szabadidő)'!G94+'7.3. sz. mell'!G46+'7.4. sz. mell '!G46</f>
        <v>238149089</v>
      </c>
    </row>
    <row r="95" spans="1:7" ht="12" customHeight="1" x14ac:dyDescent="0.25">
      <c r="A95" s="10" t="s">
        <v>89</v>
      </c>
      <c r="B95" s="411" t="s">
        <v>140</v>
      </c>
      <c r="C95" s="406">
        <f>'8.2 sz. mell(könyvtár)'!C95+'8.3 sz. mell(könyvtári áll.)'!C95+'8.4 sz. mell(védőnő)'!C95+'8.5 sz. mell (háziorv.)'!C95+'8.6 sz. mell (isk.étk)'!C95+'8.7 sz. mell(iskola)'!C95+'8.8 sz. mell(szolidarit)'!C95+'8.9 sz. mell(köztemető)'!C95+'8.10 sz. mell(önk.v.)'!C95+'8.11 sz. mell(közp.költs.)'!C95+'8.12 sz. mell(utak)'!C95+'8.13 sz. mell(közvil)'!C95+'8.14 sz. mell(város és község)'!C95+'8.15 sz. mell(fogorvos)'!C95+'8.16 sz. mell(közművelődés)'!C95+'8.24 sz. mell(Vészhelyzet)'!C95+'8.17 sz. mell(szoc.tám)'!C95+'8.18 sz. mell(szünid.étk.)'!C95+'8.... sz. mell'!C95+'8.19 sz. mell(önk.jogalk)'!C95+'8.20 sz. mell(tám.fin)'!C95+'8.21 sz. mell(államadó)'!C95+'8.22 sz. mell(önk.nem sorol)'!C95+'8.23 sz. mell(szabadidő)'!C95+'7.3. sz. mell'!C47+'7.4. sz. mell '!C47</f>
        <v>43319806</v>
      </c>
      <c r="D95" s="406">
        <f>'8.2 sz. mell(könyvtár)'!D95+'8.3 sz. mell(könyvtári áll.)'!D95+'8.4 sz. mell(védőnő)'!D95+'8.5 sz. mell (háziorv.)'!D95+'8.6 sz. mell (isk.étk)'!D95+'8.7 sz. mell(iskola)'!D95+'8.8 sz. mell(szolidarit)'!D95+'8.9 sz. mell(köztemető)'!D95+'8.10 sz. mell(önk.v.)'!D95+'8.11 sz. mell(közp.költs.)'!D95+'8.12 sz. mell(utak)'!D95+'8.13 sz. mell(közvil)'!D95+'8.14 sz. mell(város és község)'!D95+'8.15 sz. mell(fogorvos)'!D95+'8.16 sz. mell(közművelődés)'!D95+'8.24 sz. mell(Vészhelyzet)'!D95+'8.17 sz. mell(szoc.tám)'!D95+'8.18 sz. mell(szünid.étk.)'!D95+'8.... sz. mell'!D95+'8.19 sz. mell(önk.jogalk)'!D95+'8.20 sz. mell(tám.fin)'!D95+'8.21 sz. mell(államadó)'!D95+'8.22 sz. mell(önk.nem sorol)'!D95+'8.23 sz. mell(szabadidő)'!D95+'7.3. sz. mell'!D47+'7.4. sz. mell '!D47</f>
        <v>45372449</v>
      </c>
      <c r="E95" s="406">
        <f>'8.2 sz. mell(könyvtár)'!E95+'8.3 sz. mell(könyvtári áll.)'!E95+'8.4 sz. mell(védőnő)'!E95+'8.5 sz. mell (háziorv.)'!E95+'8.6 sz. mell (isk.étk)'!E95+'8.7 sz. mell(iskola)'!E95+'8.8 sz. mell(szolidarit)'!E95+'8.9 sz. mell(köztemető)'!E95+'8.10 sz. mell(önk.v.)'!E95+'8.11 sz. mell(közp.költs.)'!E95+'8.12 sz. mell(utak)'!E95+'8.13 sz. mell(közvil)'!E95+'8.14 sz. mell(város és község)'!E95+'8.15 sz. mell(fogorvos)'!E95+'8.16 sz. mell(közművelődés)'!E95+'8.24 sz. mell(Vészhelyzet)'!E95+'8.17 sz. mell(szoc.tám)'!E95+'8.18 sz. mell(szünid.étk.)'!E95+'8.... sz. mell'!E95+'8.19 sz. mell(önk.jogalk)'!E95+'8.20 sz. mell(tám.fin)'!E95+'8.21 sz. mell(államadó)'!E95+'8.22 sz. mell(önk.nem sorol)'!E95+'8.23 sz. mell(szabadidő)'!E95+'7.3. sz. mell'!E47+'7.4. sz. mell '!E47</f>
        <v>45572703</v>
      </c>
      <c r="F95" s="406">
        <f>'8.2 sz. mell(könyvtár)'!F95+'8.3 sz. mell(könyvtári áll.)'!F95+'8.4 sz. mell(védőnő)'!F95+'8.5 sz. mell (háziorv.)'!F95+'8.6 sz. mell (isk.étk)'!F95+'8.7 sz. mell(iskola)'!F95+'8.8 sz. mell(szolidarit)'!F95+'8.9 sz. mell(köztemető)'!F95+'8.10 sz. mell(önk.v.)'!F95+'8.11 sz. mell(közp.költs.)'!F95+'8.12 sz. mell(utak)'!F95+'8.13 sz. mell(közvil)'!F95+'8.14 sz. mell(város és község)'!F95+'8.15 sz. mell(fogorvos)'!F95+'8.16 sz. mell(közművelődés)'!F95+'8.24 sz. mell(Vészhelyzet)'!F95+'8.17 sz. mell(szoc.tám)'!F95+'8.18 sz. mell(szünid.étk.)'!F95+'8.... sz. mell'!F95+'8.19 sz. mell(önk.jogalk)'!F95+'8.20 sz. mell(tám.fin)'!F95+'8.21 sz. mell(államadó)'!F95+'8.22 sz. mell(önk.nem sorol)'!F95+'8.23 sz. mell(szabadidő)'!F95+'7.3. sz. mell'!F47+'7.4. sz. mell '!F47</f>
        <v>46104390</v>
      </c>
      <c r="G95" s="406">
        <f>'8.2 sz. mell(könyvtár)'!G95+'8.3 sz. mell(könyvtári áll.)'!G95+'8.4 sz. mell(védőnő)'!G95+'8.5 sz. mell (háziorv.)'!G95+'8.6 sz. mell (isk.étk)'!G95+'8.7 sz. mell(iskola)'!G95+'8.8 sz. mell(szolidarit)'!G95+'8.9 sz. mell(köztemető)'!G95+'8.10 sz. mell(önk.v.)'!G95+'8.11 sz. mell(közp.költs.)'!G95+'8.12 sz. mell(utak)'!G95+'8.13 sz. mell(közvil)'!G95+'8.14 sz. mell(város és község)'!G95+'8.15 sz. mell(fogorvos)'!G95+'8.16 sz. mell(közművelődés)'!G95+'8.24 sz. mell(Vészhelyzet)'!G95+'8.17 sz. mell(szoc.tám)'!G95+'8.18 sz. mell(szünid.étk.)'!G95+'8.... sz. mell'!G95+'8.19 sz. mell(önk.jogalk)'!G95+'8.20 sz. mell(tám.fin)'!G95+'8.21 sz. mell(államadó)'!G95+'8.22 sz. mell(önk.nem sorol)'!G95+'8.23 sz. mell(szabadidő)'!G95+'7.3. sz. mell'!G47+'7.4. sz. mell '!G47</f>
        <v>39555909</v>
      </c>
    </row>
    <row r="96" spans="1:7" ht="12" customHeight="1" x14ac:dyDescent="0.25">
      <c r="A96" s="10" t="s">
        <v>90</v>
      </c>
      <c r="B96" s="411" t="s">
        <v>112</v>
      </c>
      <c r="C96" s="400">
        <f>'8.2 sz. mell(könyvtár)'!C96+'8.3 sz. mell(könyvtári áll.)'!C96+'8.4 sz. mell(védőnő)'!C96+'8.5 sz. mell (háziorv.)'!C96+'8.6 sz. mell (isk.étk)'!C96+'8.7 sz. mell(iskola)'!C96+'8.8 sz. mell(szolidarit)'!C96+'8.9 sz. mell(köztemető)'!C96+'8.10 sz. mell(önk.v.)'!C96+'8.11 sz. mell(közp.költs.)'!C96+'8.12 sz. mell(utak)'!C96+'8.13 sz. mell(közvil)'!C96+'8.14 sz. mell(város és község)'!C96+'8.15 sz. mell(fogorvos)'!C96+'8.16 sz. mell(közművelődés)'!C96+'8.24 sz. mell(Vészhelyzet)'!C96+'8.17 sz. mell(szoc.tám)'!C96+'8.18 sz. mell(szünid.étk.)'!C96+'8.... sz. mell'!C96+'8.19 sz. mell(önk.jogalk)'!C96+'8.20 sz. mell(tám.fin)'!C96+'8.21 sz. mell(államadó)'!C96+'8.22 sz. mell(önk.nem sorol)'!C96+'8.23 sz. mell(szabadidő)'!C96+'7.3. sz. mell'!C48+'7.4. sz. mell '!C48</f>
        <v>395167285</v>
      </c>
      <c r="D96" s="400">
        <f>'8.2 sz. mell(könyvtár)'!D96+'8.3 sz. mell(könyvtári áll.)'!D96+'8.4 sz. mell(védőnő)'!D96+'8.5 sz. mell (háziorv.)'!D96+'8.6 sz. mell (isk.étk)'!D96+'8.7 sz. mell(iskola)'!D96+'8.8 sz. mell(szolidarit)'!D96+'8.9 sz. mell(köztemető)'!D96+'8.10 sz. mell(önk.v.)'!D96+'8.11 sz. mell(közp.költs.)'!D96+'8.12 sz. mell(utak)'!D96+'8.13 sz. mell(közvil)'!D96+'8.14 sz. mell(város és község)'!D96+'8.15 sz. mell(fogorvos)'!D96+'8.16 sz. mell(közművelődés)'!D96+'8.24 sz. mell(Vészhelyzet)'!D96+'8.17 sz. mell(szoc.tám)'!D96+'8.18 sz. mell(szünid.étk.)'!D96+'8.... sz. mell'!D96+'8.19 sz. mell(önk.jogalk)'!D96+'8.20 sz. mell(tám.fin)'!D96+'8.21 sz. mell(államadó)'!D96+'8.22 sz. mell(önk.nem sorol)'!D96+'8.23 sz. mell(szabadidő)'!D96+'7.3. sz. mell'!D48+'7.4. sz. mell '!D48</f>
        <v>305089731</v>
      </c>
      <c r="E96" s="400">
        <f>'8.2 sz. mell(könyvtár)'!E96+'8.3 sz. mell(könyvtári áll.)'!E96+'8.4 sz. mell(védőnő)'!E96+'8.5 sz. mell (háziorv.)'!E96+'8.6 sz. mell (isk.étk)'!E96+'8.7 sz. mell(iskola)'!E96+'8.8 sz. mell(szolidarit)'!E96+'8.9 sz. mell(köztemető)'!E96+'8.10 sz. mell(önk.v.)'!E96+'8.11 sz. mell(közp.költs.)'!E96+'8.12 sz. mell(utak)'!E96+'8.13 sz. mell(közvil)'!E96+'8.14 sz. mell(város és község)'!E96+'8.15 sz. mell(fogorvos)'!E96+'8.16 sz. mell(közművelődés)'!E96+'8.24 sz. mell(Vészhelyzet)'!E96+'8.17 sz. mell(szoc.tám)'!E96+'8.18 sz. mell(szünid.étk.)'!E96+'8.... sz. mell'!E96+'8.19 sz. mell(önk.jogalk)'!E96+'8.20 sz. mell(tám.fin)'!E96+'8.21 sz. mell(államadó)'!E96+'8.22 sz. mell(önk.nem sorol)'!E96+'8.23 sz. mell(szabadidő)'!E96+'7.3. sz. mell'!E48+'7.4. sz. mell '!E48</f>
        <v>321757637</v>
      </c>
      <c r="F96" s="400">
        <f>'8.2 sz. mell(könyvtár)'!F96+'8.3 sz. mell(könyvtári áll.)'!F96+'8.4 sz. mell(védőnő)'!F96+'8.5 sz. mell (háziorv.)'!F96+'8.6 sz. mell (isk.étk)'!F96+'8.7 sz. mell(iskola)'!F96+'8.8 sz. mell(szolidarit)'!F96+'8.9 sz. mell(köztemető)'!F96+'8.10 sz. mell(önk.v.)'!F96+'8.11 sz. mell(közp.költs.)'!F96+'8.12 sz. mell(utak)'!F96+'8.13 sz. mell(közvil)'!F96+'8.14 sz. mell(város és község)'!F96+'8.15 sz. mell(fogorvos)'!F96+'8.16 sz. mell(közművelődés)'!F96+'8.24 sz. mell(Vészhelyzet)'!F96+'8.17 sz. mell(szoc.tám)'!F96+'8.18 sz. mell(szünid.étk.)'!F96+'8.... sz. mell'!F96+'8.19 sz. mell(önk.jogalk)'!F96+'8.20 sz. mell(tám.fin)'!F96+'8.21 sz. mell(államadó)'!F96+'8.22 sz. mell(önk.nem sorol)'!F96+'8.23 sz. mell(szabadidő)'!F96+'7.3. sz. mell'!F48+'7.4. sz. mell '!F48</f>
        <v>322625920</v>
      </c>
      <c r="G96" s="400">
        <f>'8.2 sz. mell(könyvtár)'!G96+'8.3 sz. mell(könyvtári áll.)'!G96+'8.4 sz. mell(védőnő)'!G96+'8.5 sz. mell (háziorv.)'!G96+'8.6 sz. mell (isk.étk)'!G96+'8.7 sz. mell(iskola)'!G96+'8.8 sz. mell(szolidarit)'!G96+'8.9 sz. mell(köztemető)'!G96+'8.10 sz. mell(önk.v.)'!G96+'8.11 sz. mell(közp.költs.)'!G96+'8.12 sz. mell(utak)'!G96+'8.13 sz. mell(közvil)'!G96+'8.14 sz. mell(város és község)'!G96+'8.15 sz. mell(fogorvos)'!G96+'8.16 sz. mell(közművelődés)'!G96+'8.24 sz. mell(Vészhelyzet)'!G96+'8.17 sz. mell(szoc.tám)'!G96+'8.18 sz. mell(szünid.étk.)'!G96+'8.... sz. mell'!G96+'8.19 sz. mell(önk.jogalk)'!G96+'8.20 sz. mell(tám.fin)'!G96+'8.21 sz. mell(államadó)'!G96+'8.22 sz. mell(önk.nem sorol)'!G96+'8.23 sz. mell(szabadidő)'!G96+'7.3. sz. mell'!G48+'7.4. sz. mell '!G48</f>
        <v>215875230</v>
      </c>
    </row>
    <row r="97" spans="1:7" ht="12" customHeight="1" x14ac:dyDescent="0.25">
      <c r="A97" s="10" t="s">
        <v>91</v>
      </c>
      <c r="B97" s="412" t="s">
        <v>141</v>
      </c>
      <c r="C97" s="399">
        <f>'8.2 sz. mell(könyvtár)'!C97+'8.3 sz. mell(könyvtári áll.)'!C97+'8.4 sz. mell(védőnő)'!C97+'8.5 sz. mell (háziorv.)'!C97+'8.6 sz. mell (isk.étk)'!C97+'8.7 sz. mell(iskola)'!C97+'8.8 sz. mell(szolidarit)'!C97+'8.9 sz. mell(köztemető)'!C97+'8.10 sz. mell(önk.v.)'!C97+'8.11 sz. mell(közp.költs.)'!C97+'8.12 sz. mell(utak)'!C97+'8.13 sz. mell(közvil)'!C97+'8.14 sz. mell(város és község)'!C97+'8.15 sz. mell(fogorvos)'!C97+'8.16 sz. mell(közművelődés)'!C97+'8.24 sz. mell(Vészhelyzet)'!C97+'8.17 sz. mell(szoc.tám)'!C97+'8.18 sz. mell(szünid.étk.)'!C97+'8.... sz. mell'!C97+'8.19 sz. mell(önk.jogalk)'!C97+'8.20 sz. mell(tám.fin)'!C97+'8.21 sz. mell(államadó)'!C97+'8.22 sz. mell(önk.nem sorol)'!C97+'8.23 sz. mell(szabadidő)'!C97</f>
        <v>6300000</v>
      </c>
      <c r="D97" s="399">
        <f>'8.2 sz. mell(könyvtár)'!D97+'8.3 sz. mell(könyvtári áll.)'!D97+'8.4 sz. mell(védőnő)'!D97+'8.5 sz. mell (háziorv.)'!D97+'8.6 sz. mell (isk.étk)'!D97+'8.7 sz. mell(iskola)'!D97+'8.8 sz. mell(szolidarit)'!D97+'8.9 sz. mell(köztemető)'!D97+'8.10 sz. mell(önk.v.)'!D97+'8.11 sz. mell(közp.költs.)'!D97+'8.12 sz. mell(utak)'!D97+'8.13 sz. mell(közvil)'!D97+'8.14 sz. mell(város és község)'!D97+'8.15 sz. mell(fogorvos)'!D97+'8.16 sz. mell(közművelődés)'!D97+'8.24 sz. mell(Vészhelyzet)'!D97+'8.17 sz. mell(szoc.tám)'!D97+'8.18 sz. mell(szünid.étk.)'!D97+'8.... sz. mell'!D97+'8.19 sz. mell(önk.jogalk)'!D97+'8.20 sz. mell(tám.fin)'!D97+'8.21 sz. mell(államadó)'!D97+'8.22 sz. mell(önk.nem sorol)'!D97+'8.23 sz. mell(szabadidő)'!D97</f>
        <v>6300000</v>
      </c>
      <c r="E97" s="399">
        <f>'8.2 sz. mell(könyvtár)'!E97+'8.3 sz. mell(könyvtári áll.)'!E97+'8.4 sz. mell(védőnő)'!E97+'8.5 sz. mell (háziorv.)'!E97+'8.6 sz. mell (isk.étk)'!E97+'8.7 sz. mell(iskola)'!E97+'8.8 sz. mell(szolidarit)'!E97+'8.9 sz. mell(köztemető)'!E97+'8.10 sz. mell(önk.v.)'!E97+'8.11 sz. mell(közp.költs.)'!E97+'8.12 sz. mell(utak)'!E97+'8.13 sz. mell(közvil)'!E97+'8.14 sz. mell(város és község)'!E97+'8.15 sz. mell(fogorvos)'!E97+'8.16 sz. mell(közművelődés)'!E97+'8.24 sz. mell(Vészhelyzet)'!E97+'8.17 sz. mell(szoc.tám)'!E97+'8.18 sz. mell(szünid.étk.)'!E97+'8.... sz. mell'!E97+'8.19 sz. mell(önk.jogalk)'!E97+'8.20 sz. mell(tám.fin)'!E97+'8.21 sz. mell(államadó)'!E97+'8.22 sz. mell(önk.nem sorol)'!E97+'8.23 sz. mell(szabadidő)'!E97</f>
        <v>6300000</v>
      </c>
      <c r="F97" s="399">
        <f>'8.2 sz. mell(könyvtár)'!F97+'8.3 sz. mell(könyvtári áll.)'!F97+'8.4 sz. mell(védőnő)'!F97+'8.5 sz. mell (háziorv.)'!F97+'8.6 sz. mell (isk.étk)'!F97+'8.7 sz. mell(iskola)'!F97+'8.8 sz. mell(szolidarit)'!F97+'8.9 sz. mell(köztemető)'!F97+'8.10 sz. mell(önk.v.)'!F97+'8.11 sz. mell(közp.költs.)'!F97+'8.12 sz. mell(utak)'!F97+'8.13 sz. mell(közvil)'!F97+'8.14 sz. mell(város és község)'!F97+'8.15 sz. mell(fogorvos)'!F97+'8.16 sz. mell(közművelődés)'!F97+'8.24 sz. mell(Vészhelyzet)'!F97+'8.17 sz. mell(szoc.tám)'!F97+'8.18 sz. mell(szünid.étk.)'!F97+'8.... sz. mell'!F97+'8.19 sz. mell(önk.jogalk)'!F97+'8.20 sz. mell(tám.fin)'!F97+'8.21 sz. mell(államadó)'!F97+'8.22 sz. mell(önk.nem sorol)'!F97+'8.23 sz. mell(szabadidő)'!F97</f>
        <v>7300000</v>
      </c>
      <c r="G97" s="399">
        <f>'8.2 sz. mell(könyvtár)'!G97+'8.3 sz. mell(könyvtári áll.)'!G97+'8.4 sz. mell(védőnő)'!G97+'8.5 sz. mell (háziorv.)'!G97+'8.6 sz. mell (isk.étk)'!G97+'8.7 sz. mell(iskola)'!G97+'8.8 sz. mell(szolidarit)'!G97+'8.9 sz. mell(köztemető)'!G97+'8.10 sz. mell(önk.v.)'!G97+'8.11 sz. mell(közp.költs.)'!G97+'8.12 sz. mell(utak)'!G97+'8.13 sz. mell(közvil)'!G97+'8.14 sz. mell(város és község)'!G97+'8.15 sz. mell(fogorvos)'!G97+'8.16 sz. mell(közművelődés)'!G97+'8.24 sz. mell(Vészhelyzet)'!G97+'8.17 sz. mell(szoc.tám)'!G97+'8.18 sz. mell(szünid.étk.)'!G97+'8.... sz. mell'!G97+'8.19 sz. mell(önk.jogalk)'!G97+'8.20 sz. mell(tám.fin)'!G97+'8.21 sz. mell(államadó)'!G97+'8.22 sz. mell(önk.nem sorol)'!G97+'8.23 sz. mell(szabadidő)'!G97</f>
        <v>6608434</v>
      </c>
    </row>
    <row r="98" spans="1:7" ht="12" customHeight="1" x14ac:dyDescent="0.25">
      <c r="A98" s="10" t="s">
        <v>102</v>
      </c>
      <c r="B98" s="15" t="s">
        <v>142</v>
      </c>
      <c r="C98" s="400">
        <f>'8.2 sz. mell(könyvtár)'!C98+'8.3 sz. mell(könyvtári áll.)'!C98+'8.4 sz. mell(védőnő)'!C98+'8.5 sz. mell (háziorv.)'!C98+'8.6 sz. mell (isk.étk)'!C98+'8.7 sz. mell(iskola)'!C98+'8.8 sz. mell(szolidarit)'!C98+'8.9 sz. mell(köztemető)'!C98+'8.10 sz. mell(önk.v.)'!C98+'8.11 sz. mell(közp.költs.)'!C98+'8.12 sz. mell(utak)'!C98+'8.13 sz. mell(közvil)'!C98+'8.14 sz. mell(város és község)'!C98+'8.15 sz. mell(fogorvos)'!C98+'8.16 sz. mell(közművelődés)'!C98+'8.24 sz. mell(Vészhelyzet)'!C98+'8.17 sz. mell(szoc.tám)'!C98+'8.18 sz. mell(szünid.étk.)'!C98+'8.... sz. mell'!C98+'8.19 sz. mell(önk.jogalk)'!C98+'8.20 sz. mell(tám.fin)'!C98+'8.21 sz. mell(államadó)'!C98+'8.22 sz. mell(önk.nem sorol)'!C98+'8.23 sz. mell(szabadidő)'!C98</f>
        <v>182743417</v>
      </c>
      <c r="D98" s="400">
        <f>'8.2 sz. mell(könyvtár)'!D98+'8.3 sz. mell(könyvtári áll.)'!D98+'8.4 sz. mell(védőnő)'!D98+'8.5 sz. mell (háziorv.)'!D98+'8.6 sz. mell (isk.étk)'!D98+'8.7 sz. mell(iskola)'!D98+'8.8 sz. mell(szolidarit)'!D98+'8.9 sz. mell(köztemető)'!D98+'8.10 sz. mell(önk.v.)'!D98+'8.11 sz. mell(közp.költs.)'!D98+'8.12 sz. mell(utak)'!D98+'8.13 sz. mell(közvil)'!D98+'8.14 sz. mell(város és község)'!D98+'8.15 sz. mell(fogorvos)'!D98+'8.16 sz. mell(közművelődés)'!D98+'8.24 sz. mell(Vészhelyzet)'!D98+'8.17 sz. mell(szoc.tám)'!D98+'8.18 sz. mell(szünid.étk.)'!D98+'8.... sz. mell'!D98+'8.19 sz. mell(önk.jogalk)'!D98+'8.20 sz. mell(tám.fin)'!D98+'8.21 sz. mell(államadó)'!D98+'8.22 sz. mell(önk.nem sorol)'!D98+'8.23 sz. mell(szabadidő)'!D98</f>
        <v>295846071</v>
      </c>
      <c r="E98" s="400">
        <f>'8.2 sz. mell(könyvtár)'!E98+'8.3 sz. mell(könyvtári áll.)'!E98+'8.4 sz. mell(védőnő)'!E98+'8.5 sz. mell (háziorv.)'!E98+'8.6 sz. mell (isk.étk)'!E98+'8.7 sz. mell(iskola)'!E98+'8.8 sz. mell(szolidarit)'!E98+'8.9 sz. mell(köztemető)'!E98+'8.10 sz. mell(önk.v.)'!E98+'8.11 sz. mell(közp.költs.)'!E98+'8.12 sz. mell(utak)'!E98+'8.13 sz. mell(közvil)'!E98+'8.14 sz. mell(város és község)'!E98+'8.15 sz. mell(fogorvos)'!E98+'8.16 sz. mell(közművelődés)'!E98+'8.24 sz. mell(Vészhelyzet)'!E98+'8.17 sz. mell(szoc.tám)'!E98+'8.18 sz. mell(szünid.étk.)'!E98+'8.... sz. mell'!E98+'8.19 sz. mell(önk.jogalk)'!E98+'8.20 sz. mell(tám.fin)'!E98+'8.21 sz. mell(államadó)'!E98+'8.22 sz. mell(önk.nem sorol)'!E98+'8.23 sz. mell(szabadidő)'!E98</f>
        <v>290119170</v>
      </c>
      <c r="F98" s="400">
        <f>'8.2 sz. mell(könyvtár)'!F98+'8.3 sz. mell(könyvtári áll.)'!F98+'8.4 sz. mell(védőnő)'!F98+'8.5 sz. mell (háziorv.)'!F98+'8.6 sz. mell (isk.étk)'!F98+'8.7 sz. mell(iskola)'!F98+'8.8 sz. mell(szolidarit)'!F98+'8.9 sz. mell(köztemető)'!F98+'8.10 sz. mell(önk.v.)'!F98+'8.11 sz. mell(közp.költs.)'!F98+'8.12 sz. mell(utak)'!F98+'8.13 sz. mell(közvil)'!F98+'8.14 sz. mell(város és község)'!F98+'8.15 sz. mell(fogorvos)'!F98+'8.16 sz. mell(közművelődés)'!F98+'8.24 sz. mell(Vészhelyzet)'!F98+'8.17 sz. mell(szoc.tám)'!F98+'8.18 sz. mell(szünid.étk.)'!F98+'8.... sz. mell'!F98+'8.19 sz. mell(önk.jogalk)'!F98+'8.20 sz. mell(tám.fin)'!F98+'8.21 sz. mell(államadó)'!F98+'8.22 sz. mell(önk.nem sorol)'!F98+'8.23 sz. mell(szabadidő)'!F98</f>
        <v>290118115</v>
      </c>
      <c r="G98" s="400">
        <f>'8.2 sz. mell(könyvtár)'!G98+'8.3 sz. mell(könyvtári áll.)'!G98+'8.4 sz. mell(védőnő)'!G98+'8.5 sz. mell (háziorv.)'!G98+'8.6 sz. mell (isk.étk)'!G98+'8.7 sz. mell(iskola)'!G98+'8.8 sz. mell(szolidarit)'!G98+'8.9 sz. mell(köztemető)'!G98+'8.10 sz. mell(önk.v.)'!G98+'8.11 sz. mell(közp.költs.)'!G98+'8.12 sz. mell(utak)'!G98+'8.13 sz. mell(közvil)'!G98+'8.14 sz. mell(város és község)'!G98+'8.15 sz. mell(fogorvos)'!G98+'8.16 sz. mell(közművelődés)'!G98+'8.24 sz. mell(Vészhelyzet)'!G98+'8.17 sz. mell(szoc.tám)'!G98+'8.18 sz. mell(szünid.étk.)'!G98+'8.... sz. mell'!G98+'8.19 sz. mell(önk.jogalk)'!G98+'8.20 sz. mell(tám.fin)'!G98+'8.21 sz. mell(államadó)'!G98+'8.22 sz. mell(önk.nem sorol)'!G98+'8.23 sz. mell(szabadidő)'!G98</f>
        <v>205375014</v>
      </c>
    </row>
    <row r="99" spans="1:7" ht="12" customHeight="1" x14ac:dyDescent="0.25">
      <c r="A99" s="10" t="s">
        <v>92</v>
      </c>
      <c r="B99" s="411" t="s">
        <v>380</v>
      </c>
      <c r="C99" s="399">
        <f>'8.2 sz. mell(könyvtár)'!C99+'8.3 sz. mell(könyvtári áll.)'!C99+'8.4 sz. mell(védőnő)'!C99+'8.5 sz. mell (háziorv.)'!C99+'8.6 sz. mell (isk.étk)'!C99+'8.7 sz. mell(iskola)'!C99+'8.8 sz. mell(szolidarit)'!C99+'8.9 sz. mell(köztemető)'!C99+'8.10 sz. mell(önk.v.)'!C99+'8.11 sz. mell(közp.költs.)'!C99+'8.12 sz. mell(utak)'!C99+'8.13 sz. mell(közvil)'!C99+'8.14 sz. mell(város és község)'!C99+'8.15 sz. mell(fogorvos)'!C99+'8.16 sz. mell(közművelődés)'!C99+'8.24 sz. mell(Vészhelyzet)'!C99+'8.17 sz. mell(szoc.tám)'!C99+'8.18 sz. mell(szünid.étk.)'!C99+'8.... sz. mell'!C99+'8.19 sz. mell(önk.jogalk)'!C99+'8.20 sz. mell(tám.fin)'!C99+'8.21 sz. mell(államadó)'!C99+'8.22 sz. mell(önk.nem sorol)'!C99+'8.23 sz. mell(szabadidő)'!C99</f>
        <v>0</v>
      </c>
      <c r="D99" s="399">
        <f>'8.2 sz. mell(könyvtár)'!D99+'8.3 sz. mell(könyvtári áll.)'!D99+'8.4 sz. mell(védőnő)'!D99+'8.5 sz. mell (háziorv.)'!D99+'8.6 sz. mell (isk.étk)'!D99+'8.7 sz. mell(iskola)'!D99+'8.8 sz. mell(szolidarit)'!D99+'8.9 sz. mell(köztemető)'!D99+'8.10 sz. mell(önk.v.)'!D99+'8.11 sz. mell(közp.költs.)'!D99+'8.12 sz. mell(utak)'!D99+'8.13 sz. mell(közvil)'!D99+'8.14 sz. mell(város és község)'!D99+'8.15 sz. mell(fogorvos)'!D99+'8.16 sz. mell(közművelődés)'!D99+'8.24 sz. mell(Vészhelyzet)'!D99+'8.17 sz. mell(szoc.tám)'!D99+'8.18 sz. mell(szünid.étk.)'!D99+'8.... sz. mell'!D99+'8.19 sz. mell(önk.jogalk)'!D99+'8.20 sz. mell(tám.fin)'!D99+'8.21 sz. mell(államadó)'!D99+'8.22 sz. mell(önk.nem sorol)'!D99+'8.23 sz. mell(szabadidő)'!D99</f>
        <v>0</v>
      </c>
      <c r="E99" s="399">
        <f>'8.2 sz. mell(könyvtár)'!E99+'8.3 sz. mell(könyvtári áll.)'!E99+'8.4 sz. mell(védőnő)'!E99+'8.5 sz. mell (háziorv.)'!E99+'8.6 sz. mell (isk.étk)'!E99+'8.7 sz. mell(iskola)'!E99+'8.8 sz. mell(szolidarit)'!E99+'8.9 sz. mell(köztemető)'!E99+'8.10 sz. mell(önk.v.)'!E99+'8.11 sz. mell(közp.költs.)'!E99+'8.12 sz. mell(utak)'!E99+'8.13 sz. mell(közvil)'!E99+'8.14 sz. mell(város és község)'!E99+'8.15 sz. mell(fogorvos)'!E99+'8.16 sz. mell(közművelődés)'!E99+'8.24 sz. mell(Vészhelyzet)'!E99+'8.17 sz. mell(szoc.tám)'!E99+'8.18 sz. mell(szünid.étk.)'!E99+'8.... sz. mell'!E99+'8.19 sz. mell(önk.jogalk)'!E99+'8.20 sz. mell(tám.fin)'!E99+'8.21 sz. mell(államadó)'!E99+'8.22 sz. mell(önk.nem sorol)'!E99+'8.23 sz. mell(szabadidő)'!E99</f>
        <v>0</v>
      </c>
      <c r="F99" s="399">
        <f>'8.2 sz. mell(könyvtár)'!F99+'8.3 sz. mell(könyvtári áll.)'!F99+'8.4 sz. mell(védőnő)'!F99+'8.5 sz. mell (háziorv.)'!F99+'8.6 sz. mell (isk.étk)'!F99+'8.7 sz. mell(iskola)'!F99+'8.8 sz. mell(szolidarit)'!F99+'8.9 sz. mell(köztemető)'!F99+'8.10 sz. mell(önk.v.)'!F99+'8.11 sz. mell(közp.költs.)'!F99+'8.12 sz. mell(utak)'!F99+'8.13 sz. mell(közvil)'!F99+'8.14 sz. mell(város és község)'!F99+'8.15 sz. mell(fogorvos)'!F99+'8.16 sz. mell(közművelődés)'!F99+'8.24 sz. mell(Vészhelyzet)'!F99+'8.17 sz. mell(szoc.tám)'!F99+'8.18 sz. mell(szünid.étk.)'!F99+'8.... sz. mell'!F99+'8.19 sz. mell(önk.jogalk)'!F99+'8.20 sz. mell(tám.fin)'!F99+'8.21 sz. mell(államadó)'!F99+'8.22 sz. mell(önk.nem sorol)'!F99+'8.23 sz. mell(szabadidő)'!F99</f>
        <v>0</v>
      </c>
      <c r="G99" s="399">
        <f>'8.2 sz. mell(könyvtár)'!G99+'8.3 sz. mell(könyvtári áll.)'!G99+'8.4 sz. mell(védőnő)'!G99+'8.5 sz. mell (háziorv.)'!G99+'8.6 sz. mell (isk.étk)'!G99+'8.7 sz. mell(iskola)'!G99+'8.8 sz. mell(szolidarit)'!G99+'8.9 sz. mell(köztemető)'!G99+'8.10 sz. mell(önk.v.)'!G99+'8.11 sz. mell(közp.költs.)'!G99+'8.12 sz. mell(utak)'!G99+'8.13 sz. mell(közvil)'!G99+'8.14 sz. mell(város és község)'!G99+'8.15 sz. mell(fogorvos)'!G99+'8.16 sz. mell(közművelődés)'!G99+'8.24 sz. mell(Vészhelyzet)'!G99+'8.17 sz. mell(szoc.tám)'!G99+'8.18 sz. mell(szünid.étk.)'!G99+'8.... sz. mell'!G99+'8.19 sz. mell(önk.jogalk)'!G99+'8.20 sz. mell(tám.fin)'!G99+'8.21 sz. mell(államadó)'!G99+'8.22 sz. mell(önk.nem sorol)'!G99+'8.23 sz. mell(szabadidő)'!G99</f>
        <v>0</v>
      </c>
    </row>
    <row r="100" spans="1:7" ht="12" customHeight="1" x14ac:dyDescent="0.25">
      <c r="A100" s="10" t="s">
        <v>93</v>
      </c>
      <c r="B100" s="413" t="s">
        <v>379</v>
      </c>
      <c r="C100" s="398">
        <f>'8.2 sz. mell(könyvtár)'!C100+'8.3 sz. mell(könyvtári áll.)'!C100+'8.4 sz. mell(védőnő)'!C100+'8.5 sz. mell (háziorv.)'!C100+'8.6 sz. mell (isk.étk)'!C100+'8.7 sz. mell(iskola)'!C100+'8.8 sz. mell(szolidarit)'!C100+'8.9 sz. mell(köztemető)'!C100+'8.10 sz. mell(önk.v.)'!C100+'8.11 sz. mell(közp.költs.)'!C100+'8.12 sz. mell(utak)'!C100+'8.13 sz. mell(közvil)'!C100+'8.14 sz. mell(város és község)'!C100+'8.15 sz. mell(fogorvos)'!C100+'8.16 sz. mell(közművelődés)'!C100+'8.24 sz. mell(Vészhelyzet)'!C100+'8.17 sz. mell(szoc.tám)'!C100+'8.18 sz. mell(szünid.étk.)'!C100+'8.... sz. mell'!C100+'8.19 sz. mell(önk.jogalk)'!C100+'8.20 sz. mell(tám.fin)'!C100+'8.21 sz. mell(államadó)'!C100+'8.22 sz. mell(önk.nem sorol)'!C100+'8.23 sz. mell(szabadidő)'!C100</f>
        <v>135827098</v>
      </c>
      <c r="D100" s="398">
        <f>'8.2 sz. mell(könyvtár)'!D100+'8.3 sz. mell(könyvtári áll.)'!D100+'8.4 sz. mell(védőnő)'!D100+'8.5 sz. mell (háziorv.)'!D100+'8.6 sz. mell (isk.étk)'!D100+'8.7 sz. mell(iskola)'!D100+'8.8 sz. mell(szolidarit)'!D100+'8.9 sz. mell(köztemető)'!D100+'8.10 sz. mell(önk.v.)'!D100+'8.11 sz. mell(közp.költs.)'!D100+'8.12 sz. mell(utak)'!D100+'8.13 sz. mell(közvil)'!D100+'8.14 sz. mell(város és község)'!D100+'8.15 sz. mell(fogorvos)'!D100+'8.16 sz. mell(közművelődés)'!D100+'8.24 sz. mell(Vészhelyzet)'!D100+'8.17 sz. mell(szoc.tám)'!D100+'8.18 sz. mell(szünid.étk.)'!D100+'8.... sz. mell'!D100+'8.19 sz. mell(önk.jogalk)'!D100+'8.20 sz. mell(tám.fin)'!D100+'8.21 sz. mell(államadó)'!D100+'8.22 sz. mell(önk.nem sorol)'!D100+'8.23 sz. mell(szabadidő)'!D100</f>
        <v>135827098</v>
      </c>
      <c r="E100" s="398">
        <f>'8.2 sz. mell(könyvtár)'!E100+'8.3 sz. mell(könyvtári áll.)'!E100+'8.4 sz. mell(védőnő)'!E100+'8.5 sz. mell (háziorv.)'!E100+'8.6 sz. mell (isk.étk)'!E100+'8.7 sz. mell(iskola)'!E100+'8.8 sz. mell(szolidarit)'!E100+'8.9 sz. mell(köztemető)'!E100+'8.10 sz. mell(önk.v.)'!E100+'8.11 sz. mell(közp.költs.)'!E100+'8.12 sz. mell(utak)'!E100+'8.13 sz. mell(közvil)'!E100+'8.14 sz. mell(város és község)'!E100+'8.15 sz. mell(fogorvos)'!E100+'8.16 sz. mell(közművelődés)'!E100+'8.24 sz. mell(Vészhelyzet)'!E100+'8.17 sz. mell(szoc.tám)'!E100+'8.18 sz. mell(szünid.étk.)'!E100+'8.... sz. mell'!E100+'8.19 sz. mell(önk.jogalk)'!E100+'8.20 sz. mell(tám.fin)'!E100+'8.21 sz. mell(államadó)'!E100+'8.22 sz. mell(önk.nem sorol)'!E100+'8.23 sz. mell(szabadidő)'!E100</f>
        <v>135827098</v>
      </c>
      <c r="F100" s="398">
        <f>'8.2 sz. mell(könyvtár)'!F100+'8.3 sz. mell(könyvtári áll.)'!F100+'8.4 sz. mell(védőnő)'!F100+'8.5 sz. mell (háziorv.)'!F100+'8.6 sz. mell (isk.étk)'!F100+'8.7 sz. mell(iskola)'!F100+'8.8 sz. mell(szolidarit)'!F100+'8.9 sz. mell(köztemető)'!F100+'8.10 sz. mell(önk.v.)'!F100+'8.11 sz. mell(közp.költs.)'!F100+'8.12 sz. mell(utak)'!F100+'8.13 sz. mell(közvil)'!F100+'8.14 sz. mell(város és község)'!F100+'8.15 sz. mell(fogorvos)'!F100+'8.16 sz. mell(közművelődés)'!F100+'8.24 sz. mell(Vészhelyzet)'!F100+'8.17 sz. mell(szoc.tám)'!F100+'8.18 sz. mell(szünid.étk.)'!F100+'8.... sz. mell'!F100+'8.19 sz. mell(önk.jogalk)'!F100+'8.20 sz. mell(tám.fin)'!F100+'8.21 sz. mell(államadó)'!F100+'8.22 sz. mell(önk.nem sorol)'!F100+'8.23 sz. mell(szabadidő)'!F100</f>
        <v>135826043</v>
      </c>
      <c r="G100" s="398">
        <f>'8.2 sz. mell(könyvtár)'!G100+'8.3 sz. mell(könyvtári áll.)'!G100+'8.4 sz. mell(védőnő)'!G100+'8.5 sz. mell (háziorv.)'!G100+'8.6 sz. mell (isk.étk)'!G100+'8.7 sz. mell(iskola)'!G100+'8.8 sz. mell(szolidarit)'!G100+'8.9 sz. mell(köztemető)'!G100+'8.10 sz. mell(önk.v.)'!G100+'8.11 sz. mell(közp.költs.)'!G100+'8.12 sz. mell(utak)'!G100+'8.13 sz. mell(közvil)'!G100+'8.14 sz. mell(város és község)'!G100+'8.15 sz. mell(fogorvos)'!G100+'8.16 sz. mell(közművelődés)'!G100+'8.24 sz. mell(Vészhelyzet)'!G100+'8.17 sz. mell(szoc.tám)'!G100+'8.18 sz. mell(szünid.étk.)'!G100+'8.... sz. mell'!G100+'8.19 sz. mell(önk.jogalk)'!G100+'8.20 sz. mell(tám.fin)'!G100+'8.21 sz. mell(államadó)'!G100+'8.22 sz. mell(önk.nem sorol)'!G100+'8.23 sz. mell(szabadidő)'!G100</f>
        <v>119756732</v>
      </c>
    </row>
    <row r="101" spans="1:7" ht="12" customHeight="1" x14ac:dyDescent="0.25">
      <c r="A101" s="10" t="s">
        <v>103</v>
      </c>
      <c r="B101" s="413" t="s">
        <v>378</v>
      </c>
      <c r="C101" s="399">
        <f>'8.2 sz. mell(könyvtár)'!C101+'8.3 sz. mell(könyvtári áll.)'!C101+'8.4 sz. mell(védőnő)'!C101+'8.5 sz. mell (háziorv.)'!C101+'8.6 sz. mell (isk.étk)'!C101+'8.7 sz. mell(iskola)'!C101+'8.8 sz. mell(szolidarit)'!C101+'8.9 sz. mell(köztemető)'!C101+'8.10 sz. mell(önk.v.)'!C101+'8.11 sz. mell(közp.költs.)'!C101+'8.12 sz. mell(utak)'!C101+'8.13 sz. mell(közvil)'!C101+'8.14 sz. mell(város és község)'!C101+'8.15 sz. mell(fogorvos)'!C101+'8.16 sz. mell(közművelődés)'!C101+'8.24 sz. mell(Vészhelyzet)'!C101+'8.17 sz. mell(szoc.tám)'!C101+'8.18 sz. mell(szünid.étk.)'!C101+'8.... sz. mell'!C101+'8.19 sz. mell(önk.jogalk)'!C101+'8.20 sz. mell(tám.fin)'!C101+'8.21 sz. mell(államadó)'!C101+'8.22 sz. mell(önk.nem sorol)'!C101+'8.23 sz. mell(szabadidő)'!C101</f>
        <v>0</v>
      </c>
      <c r="D101" s="399">
        <f>'8.2 sz. mell(könyvtár)'!D101+'8.3 sz. mell(könyvtári áll.)'!D101+'8.4 sz. mell(védőnő)'!D101+'8.5 sz. mell (háziorv.)'!D101+'8.6 sz. mell (isk.étk)'!D101+'8.7 sz. mell(iskola)'!D101+'8.8 sz. mell(szolidarit)'!D101+'8.9 sz. mell(köztemető)'!D101+'8.10 sz. mell(önk.v.)'!D101+'8.11 sz. mell(közp.költs.)'!D101+'8.12 sz. mell(utak)'!D101+'8.13 sz. mell(közvil)'!D101+'8.14 sz. mell(város és község)'!D101+'8.15 sz. mell(fogorvos)'!D101+'8.16 sz. mell(közművelődés)'!D101+'8.24 sz. mell(Vészhelyzet)'!D101+'8.17 sz. mell(szoc.tám)'!D101+'8.18 sz. mell(szünid.étk.)'!D101+'8.... sz. mell'!D101+'8.19 sz. mell(önk.jogalk)'!D101+'8.20 sz. mell(tám.fin)'!D101+'8.21 sz. mell(államadó)'!D101+'8.22 sz. mell(önk.nem sorol)'!D101+'8.23 sz. mell(szabadidő)'!D101</f>
        <v>0</v>
      </c>
      <c r="E101" s="399">
        <f>'8.2 sz. mell(könyvtár)'!E101+'8.3 sz. mell(könyvtári áll.)'!E101+'8.4 sz. mell(védőnő)'!E101+'8.5 sz. mell (háziorv.)'!E101+'8.6 sz. mell (isk.étk)'!E101+'8.7 sz. mell(iskola)'!E101+'8.8 sz. mell(szolidarit)'!E101+'8.9 sz. mell(köztemető)'!E101+'8.10 sz. mell(önk.v.)'!E101+'8.11 sz. mell(közp.költs.)'!E101+'8.12 sz. mell(utak)'!E101+'8.13 sz. mell(közvil)'!E101+'8.14 sz. mell(város és község)'!E101+'8.15 sz. mell(fogorvos)'!E101+'8.16 sz. mell(közművelődés)'!E101+'8.24 sz. mell(Vészhelyzet)'!E101+'8.17 sz. mell(szoc.tám)'!E101+'8.18 sz. mell(szünid.étk.)'!E101+'8.... sz. mell'!E101+'8.19 sz. mell(önk.jogalk)'!E101+'8.20 sz. mell(tám.fin)'!E101+'8.21 sz. mell(államadó)'!E101+'8.22 sz. mell(önk.nem sorol)'!E101+'8.23 sz. mell(szabadidő)'!E101</f>
        <v>0</v>
      </c>
      <c r="F101" s="399">
        <f>'8.2 sz. mell(könyvtár)'!F101+'8.3 sz. mell(könyvtári áll.)'!F101+'8.4 sz. mell(védőnő)'!F101+'8.5 sz. mell (háziorv.)'!F101+'8.6 sz. mell (isk.étk)'!F101+'8.7 sz. mell(iskola)'!F101+'8.8 sz. mell(szolidarit)'!F101+'8.9 sz. mell(köztemető)'!F101+'8.10 sz. mell(önk.v.)'!F101+'8.11 sz. mell(közp.költs.)'!F101+'8.12 sz. mell(utak)'!F101+'8.13 sz. mell(közvil)'!F101+'8.14 sz. mell(város és község)'!F101+'8.15 sz. mell(fogorvos)'!F101+'8.16 sz. mell(közművelődés)'!F101+'8.24 sz. mell(Vészhelyzet)'!F101+'8.17 sz. mell(szoc.tám)'!F101+'8.18 sz. mell(szünid.étk.)'!F101+'8.... sz. mell'!F101+'8.19 sz. mell(önk.jogalk)'!F101+'8.20 sz. mell(tám.fin)'!F101+'8.21 sz. mell(államadó)'!F101+'8.22 sz. mell(önk.nem sorol)'!F101+'8.23 sz. mell(szabadidő)'!F101</f>
        <v>0</v>
      </c>
      <c r="G101" s="399">
        <f>'8.2 sz. mell(könyvtár)'!G101+'8.3 sz. mell(könyvtári áll.)'!G101+'8.4 sz. mell(védőnő)'!G101+'8.5 sz. mell (háziorv.)'!G101+'8.6 sz. mell (isk.étk)'!G101+'8.7 sz. mell(iskola)'!G101+'8.8 sz. mell(szolidarit)'!G101+'8.9 sz. mell(köztemető)'!G101+'8.10 sz. mell(önk.v.)'!G101+'8.11 sz. mell(közp.költs.)'!G101+'8.12 sz. mell(utak)'!G101+'8.13 sz. mell(közvil)'!G101+'8.14 sz. mell(város és község)'!G101+'8.15 sz. mell(fogorvos)'!G101+'8.16 sz. mell(közművelődés)'!G101+'8.24 sz. mell(Vészhelyzet)'!G101+'8.17 sz. mell(szoc.tám)'!G101+'8.18 sz. mell(szünid.étk.)'!G101+'8.... sz. mell'!G101+'8.19 sz. mell(önk.jogalk)'!G101+'8.20 sz. mell(tám.fin)'!G101+'8.21 sz. mell(államadó)'!G101+'8.22 sz. mell(önk.nem sorol)'!G101+'8.23 sz. mell(szabadidő)'!G101</f>
        <v>0</v>
      </c>
    </row>
    <row r="102" spans="1:7" ht="12" customHeight="1" x14ac:dyDescent="0.25">
      <c r="A102" s="10" t="s">
        <v>104</v>
      </c>
      <c r="B102" s="414" t="s">
        <v>292</v>
      </c>
      <c r="C102" s="406">
        <f>'8.2 sz. mell(könyvtár)'!C102+'8.3 sz. mell(könyvtári áll.)'!C102+'8.4 sz. mell(védőnő)'!C102+'8.5 sz. mell (háziorv.)'!C102+'8.6 sz. mell (isk.étk)'!C102+'8.7 sz. mell(iskola)'!C102+'8.8 sz. mell(szolidarit)'!C102+'8.9 sz. mell(köztemető)'!C102+'8.10 sz. mell(önk.v.)'!C102+'8.11 sz. mell(közp.költs.)'!C102+'8.12 sz. mell(utak)'!C102+'8.13 sz. mell(közvil)'!C102+'8.14 sz. mell(város és község)'!C102+'8.15 sz. mell(fogorvos)'!C102+'8.16 sz. mell(közművelődés)'!C102+'8.24 sz. mell(Vészhelyzet)'!C102+'8.17 sz. mell(szoc.tám)'!C102+'8.18 sz. mell(szünid.étk.)'!C102+'8.... sz. mell'!C102+'8.19 sz. mell(önk.jogalk)'!C102+'8.20 sz. mell(tám.fin)'!C102+'8.21 sz. mell(államadó)'!C102+'8.22 sz. mell(önk.nem sorol)'!C102+'8.23 sz. mell(szabadidő)'!C102</f>
        <v>0</v>
      </c>
      <c r="D102" s="406">
        <f>'8.2 sz. mell(könyvtár)'!D102+'8.3 sz. mell(könyvtári áll.)'!D102+'8.4 sz. mell(védőnő)'!D102+'8.5 sz. mell (háziorv.)'!D102+'8.6 sz. mell (isk.étk)'!D102+'8.7 sz. mell(iskola)'!D102+'8.8 sz. mell(szolidarit)'!D102+'8.9 sz. mell(köztemető)'!D102+'8.10 sz. mell(önk.v.)'!D102+'8.11 sz. mell(közp.költs.)'!D102+'8.12 sz. mell(utak)'!D102+'8.13 sz. mell(közvil)'!D102+'8.14 sz. mell(város és község)'!D102+'8.15 sz. mell(fogorvos)'!D102+'8.16 sz. mell(közművelődés)'!D102+'8.24 sz. mell(Vészhelyzet)'!D102+'8.17 sz. mell(szoc.tám)'!D102+'8.18 sz. mell(szünid.étk.)'!D102+'8.... sz. mell'!D102+'8.19 sz. mell(önk.jogalk)'!D102+'8.20 sz. mell(tám.fin)'!D102+'8.21 sz. mell(államadó)'!D102+'8.22 sz. mell(önk.nem sorol)'!D102+'8.23 sz. mell(szabadidő)'!D102</f>
        <v>0</v>
      </c>
      <c r="E102" s="406">
        <f>'8.2 sz. mell(könyvtár)'!E102+'8.3 sz. mell(könyvtári áll.)'!E102+'8.4 sz. mell(védőnő)'!E102+'8.5 sz. mell (háziorv.)'!E102+'8.6 sz. mell (isk.étk)'!E102+'8.7 sz. mell(iskola)'!E102+'8.8 sz. mell(szolidarit)'!E102+'8.9 sz. mell(köztemető)'!E102+'8.10 sz. mell(önk.v.)'!E102+'8.11 sz. mell(közp.költs.)'!E102+'8.12 sz. mell(utak)'!E102+'8.13 sz. mell(közvil)'!E102+'8.14 sz. mell(város és község)'!E102+'8.15 sz. mell(fogorvos)'!E102+'8.16 sz. mell(közművelődés)'!E102+'8.24 sz. mell(Vészhelyzet)'!E102+'8.17 sz. mell(szoc.tám)'!E102+'8.18 sz. mell(szünid.étk.)'!E102+'8.... sz. mell'!E102+'8.19 sz. mell(önk.jogalk)'!E102+'8.20 sz. mell(tám.fin)'!E102+'8.21 sz. mell(államadó)'!E102+'8.22 sz. mell(önk.nem sorol)'!E102+'8.23 sz. mell(szabadidő)'!E102</f>
        <v>0</v>
      </c>
      <c r="F102" s="406">
        <f>'8.2 sz. mell(könyvtár)'!F102+'8.3 sz. mell(könyvtári áll.)'!F102+'8.4 sz. mell(védőnő)'!F102+'8.5 sz. mell (háziorv.)'!F102+'8.6 sz. mell (isk.étk)'!F102+'8.7 sz. mell(iskola)'!F102+'8.8 sz. mell(szolidarit)'!F102+'8.9 sz. mell(köztemető)'!F102+'8.10 sz. mell(önk.v.)'!F102+'8.11 sz. mell(közp.költs.)'!F102+'8.12 sz. mell(utak)'!F102+'8.13 sz. mell(közvil)'!F102+'8.14 sz. mell(város és község)'!F102+'8.15 sz. mell(fogorvos)'!F102+'8.16 sz. mell(közművelődés)'!F102+'8.24 sz. mell(Vészhelyzet)'!F102+'8.17 sz. mell(szoc.tám)'!F102+'8.18 sz. mell(szünid.étk.)'!F102+'8.... sz. mell'!F102+'8.19 sz. mell(önk.jogalk)'!F102+'8.20 sz. mell(tám.fin)'!F102+'8.21 sz. mell(államadó)'!F102+'8.22 sz. mell(önk.nem sorol)'!F102+'8.23 sz. mell(szabadidő)'!F102</f>
        <v>0</v>
      </c>
      <c r="G102" s="406">
        <f>'8.2 sz. mell(könyvtár)'!G102+'8.3 sz. mell(könyvtári áll.)'!G102+'8.4 sz. mell(védőnő)'!G102+'8.5 sz. mell (háziorv.)'!G102+'8.6 sz. mell (isk.étk)'!G102+'8.7 sz. mell(iskola)'!G102+'8.8 sz. mell(szolidarit)'!G102+'8.9 sz. mell(köztemető)'!G102+'8.10 sz. mell(önk.v.)'!G102+'8.11 sz. mell(közp.költs.)'!G102+'8.12 sz. mell(utak)'!G102+'8.13 sz. mell(közvil)'!G102+'8.14 sz. mell(város és község)'!G102+'8.15 sz. mell(fogorvos)'!G102+'8.16 sz. mell(közművelődés)'!G102+'8.24 sz. mell(Vészhelyzet)'!G102+'8.17 sz. mell(szoc.tám)'!G102+'8.18 sz. mell(szünid.étk.)'!G102+'8.... sz. mell'!G102+'8.19 sz. mell(önk.jogalk)'!G102+'8.20 sz. mell(tám.fin)'!G102+'8.21 sz. mell(államadó)'!G102+'8.22 sz. mell(önk.nem sorol)'!G102+'8.23 sz. mell(szabadidő)'!G102</f>
        <v>0</v>
      </c>
    </row>
    <row r="103" spans="1:7" ht="12" customHeight="1" x14ac:dyDescent="0.25">
      <c r="A103" s="10" t="s">
        <v>105</v>
      </c>
      <c r="B103" s="415" t="s">
        <v>293</v>
      </c>
      <c r="C103" s="399">
        <f>'8.2 sz. mell(könyvtár)'!C103+'8.3 sz. mell(könyvtári áll.)'!C103+'8.4 sz. mell(védőnő)'!C103+'8.5 sz. mell (háziorv.)'!C103+'8.6 sz. mell (isk.étk)'!C103+'8.7 sz. mell(iskola)'!C103+'8.8 sz. mell(szolidarit)'!C103+'8.9 sz. mell(köztemető)'!C103+'8.10 sz. mell(önk.v.)'!C103+'8.11 sz. mell(közp.költs.)'!C103+'8.12 sz. mell(utak)'!C103+'8.13 sz. mell(közvil)'!C103+'8.14 sz. mell(város és község)'!C103+'8.15 sz. mell(fogorvos)'!C103+'8.16 sz. mell(közművelődés)'!C103+'8.24 sz. mell(Vészhelyzet)'!C103+'8.17 sz. mell(szoc.tám)'!C103+'8.18 sz. mell(szünid.étk.)'!C103+'8.... sz. mell'!C103+'8.19 sz. mell(önk.jogalk)'!C103+'8.20 sz. mell(tám.fin)'!C103+'8.21 sz. mell(államadó)'!C103+'8.22 sz. mell(önk.nem sorol)'!C103+'8.23 sz. mell(szabadidő)'!C103</f>
        <v>0</v>
      </c>
      <c r="D103" s="399">
        <f>'8.2 sz. mell(könyvtár)'!D103+'8.3 sz. mell(könyvtári áll.)'!D103+'8.4 sz. mell(védőnő)'!D103+'8.5 sz. mell (háziorv.)'!D103+'8.6 sz. mell (isk.étk)'!D103+'8.7 sz. mell(iskola)'!D103+'8.8 sz. mell(szolidarit)'!D103+'8.9 sz. mell(köztemető)'!D103+'8.10 sz. mell(önk.v.)'!D103+'8.11 sz. mell(közp.költs.)'!D103+'8.12 sz. mell(utak)'!D103+'8.13 sz. mell(közvil)'!D103+'8.14 sz. mell(város és község)'!D103+'8.15 sz. mell(fogorvos)'!D103+'8.16 sz. mell(közművelődés)'!D103+'8.24 sz. mell(Vészhelyzet)'!D103+'8.17 sz. mell(szoc.tám)'!D103+'8.18 sz. mell(szünid.étk.)'!D103+'8.... sz. mell'!D103+'8.19 sz. mell(önk.jogalk)'!D103+'8.20 sz. mell(tám.fin)'!D103+'8.21 sz. mell(államadó)'!D103+'8.22 sz. mell(önk.nem sorol)'!D103+'8.23 sz. mell(szabadidő)'!D103</f>
        <v>0</v>
      </c>
      <c r="E103" s="399">
        <f>'8.2 sz. mell(könyvtár)'!E103+'8.3 sz. mell(könyvtári áll.)'!E103+'8.4 sz. mell(védőnő)'!E103+'8.5 sz. mell (háziorv.)'!E103+'8.6 sz. mell (isk.étk)'!E103+'8.7 sz. mell(iskola)'!E103+'8.8 sz. mell(szolidarit)'!E103+'8.9 sz. mell(köztemető)'!E103+'8.10 sz. mell(önk.v.)'!E103+'8.11 sz. mell(közp.költs.)'!E103+'8.12 sz. mell(utak)'!E103+'8.13 sz. mell(közvil)'!E103+'8.14 sz. mell(város és község)'!E103+'8.15 sz. mell(fogorvos)'!E103+'8.16 sz. mell(közművelődés)'!E103+'8.24 sz. mell(Vészhelyzet)'!E103+'8.17 sz. mell(szoc.tám)'!E103+'8.18 sz. mell(szünid.étk.)'!E103+'8.... sz. mell'!E103+'8.19 sz. mell(önk.jogalk)'!E103+'8.20 sz. mell(tám.fin)'!E103+'8.21 sz. mell(államadó)'!E103+'8.22 sz. mell(önk.nem sorol)'!E103+'8.23 sz. mell(szabadidő)'!E103</f>
        <v>0</v>
      </c>
      <c r="F103" s="399">
        <f>'8.2 sz. mell(könyvtár)'!F103+'8.3 sz. mell(könyvtári áll.)'!F103+'8.4 sz. mell(védőnő)'!F103+'8.5 sz. mell (háziorv.)'!F103+'8.6 sz. mell (isk.étk)'!F103+'8.7 sz. mell(iskola)'!F103+'8.8 sz. mell(szolidarit)'!F103+'8.9 sz. mell(köztemető)'!F103+'8.10 sz. mell(önk.v.)'!F103+'8.11 sz. mell(közp.költs.)'!F103+'8.12 sz. mell(utak)'!F103+'8.13 sz. mell(közvil)'!F103+'8.14 sz. mell(város és község)'!F103+'8.15 sz. mell(fogorvos)'!F103+'8.16 sz. mell(közművelődés)'!F103+'8.24 sz. mell(Vészhelyzet)'!F103+'8.17 sz. mell(szoc.tám)'!F103+'8.18 sz. mell(szünid.étk.)'!F103+'8.... sz. mell'!F103+'8.19 sz. mell(önk.jogalk)'!F103+'8.20 sz. mell(tám.fin)'!F103+'8.21 sz. mell(államadó)'!F103+'8.22 sz. mell(önk.nem sorol)'!F103+'8.23 sz. mell(szabadidő)'!F103</f>
        <v>0</v>
      </c>
      <c r="G103" s="399">
        <f>'8.2 sz. mell(könyvtár)'!G103+'8.3 sz. mell(könyvtári áll.)'!G103+'8.4 sz. mell(védőnő)'!G103+'8.5 sz. mell (háziorv.)'!G103+'8.6 sz. mell (isk.étk)'!G103+'8.7 sz. mell(iskola)'!G103+'8.8 sz. mell(szolidarit)'!G103+'8.9 sz. mell(köztemető)'!G103+'8.10 sz. mell(önk.v.)'!G103+'8.11 sz. mell(közp.költs.)'!G103+'8.12 sz. mell(utak)'!G103+'8.13 sz. mell(közvil)'!G103+'8.14 sz. mell(város és község)'!G103+'8.15 sz. mell(fogorvos)'!G103+'8.16 sz. mell(közművelődés)'!G103+'8.24 sz. mell(Vészhelyzet)'!G103+'8.17 sz. mell(szoc.tám)'!G103+'8.18 sz. mell(szünid.étk.)'!G103+'8.... sz. mell'!G103+'8.19 sz. mell(önk.jogalk)'!G103+'8.20 sz. mell(tám.fin)'!G103+'8.21 sz. mell(államadó)'!G103+'8.22 sz. mell(önk.nem sorol)'!G103+'8.23 sz. mell(szabadidő)'!G103</f>
        <v>0</v>
      </c>
    </row>
    <row r="104" spans="1:7" ht="12" customHeight="1" x14ac:dyDescent="0.25">
      <c r="A104" s="10" t="s">
        <v>106</v>
      </c>
      <c r="B104" s="415" t="s">
        <v>294</v>
      </c>
      <c r="C104" s="406">
        <f>'8.2 sz. mell(könyvtár)'!C104+'8.3 sz. mell(könyvtári áll.)'!C104+'8.4 sz. mell(védőnő)'!C104+'8.5 sz. mell (háziorv.)'!C104+'8.6 sz. mell (isk.étk)'!C104+'8.7 sz. mell(iskola)'!C104+'8.8 sz. mell(szolidarit)'!C104+'8.9 sz. mell(köztemető)'!C104+'8.10 sz. mell(önk.v.)'!C104+'8.11 sz. mell(közp.költs.)'!C104+'8.12 sz. mell(utak)'!C104+'8.13 sz. mell(közvil)'!C104+'8.14 sz. mell(város és község)'!C104+'8.15 sz. mell(fogorvos)'!C104+'8.16 sz. mell(közművelődés)'!C104+'8.24 sz. mell(Vészhelyzet)'!C104+'8.17 sz. mell(szoc.tám)'!C104+'8.18 sz. mell(szünid.étk.)'!C104+'8.... sz. mell'!C104+'8.19 sz. mell(önk.jogalk)'!C104+'8.20 sz. mell(tám.fin)'!C104+'8.21 sz. mell(államadó)'!C104+'8.22 sz. mell(önk.nem sorol)'!C104+'8.23 sz. mell(szabadidő)'!C104</f>
        <v>0</v>
      </c>
      <c r="D104" s="406">
        <f>'8.2 sz. mell(könyvtár)'!D104+'8.3 sz. mell(könyvtári áll.)'!D104+'8.4 sz. mell(védőnő)'!D104+'8.5 sz. mell (háziorv.)'!D104+'8.6 sz. mell (isk.étk)'!D104+'8.7 sz. mell(iskola)'!D104+'8.8 sz. mell(szolidarit)'!D104+'8.9 sz. mell(köztemető)'!D104+'8.10 sz. mell(önk.v.)'!D104+'8.11 sz. mell(közp.költs.)'!D104+'8.12 sz. mell(utak)'!D104+'8.13 sz. mell(közvil)'!D104+'8.14 sz. mell(város és község)'!D104+'8.15 sz. mell(fogorvos)'!D104+'8.16 sz. mell(közművelődés)'!D104+'8.24 sz. mell(Vészhelyzet)'!D104+'8.17 sz. mell(szoc.tám)'!D104+'8.18 sz. mell(szünid.étk.)'!D104+'8.... sz. mell'!D104+'8.19 sz. mell(önk.jogalk)'!D104+'8.20 sz. mell(tám.fin)'!D104+'8.21 sz. mell(államadó)'!D104+'8.22 sz. mell(önk.nem sorol)'!D104+'8.23 sz. mell(szabadidő)'!D104</f>
        <v>0</v>
      </c>
      <c r="E104" s="406">
        <f>'8.2 sz. mell(könyvtár)'!E104+'8.3 sz. mell(könyvtári áll.)'!E104+'8.4 sz. mell(védőnő)'!E104+'8.5 sz. mell (háziorv.)'!E104+'8.6 sz. mell (isk.étk)'!E104+'8.7 sz. mell(iskola)'!E104+'8.8 sz. mell(szolidarit)'!E104+'8.9 sz. mell(köztemető)'!E104+'8.10 sz. mell(önk.v.)'!E104+'8.11 sz. mell(közp.költs.)'!E104+'8.12 sz. mell(utak)'!E104+'8.13 sz. mell(közvil)'!E104+'8.14 sz. mell(város és község)'!E104+'8.15 sz. mell(fogorvos)'!E104+'8.16 sz. mell(közművelődés)'!E104+'8.24 sz. mell(Vészhelyzet)'!E104+'8.17 sz. mell(szoc.tám)'!E104+'8.18 sz. mell(szünid.étk.)'!E104+'8.... sz. mell'!E104+'8.19 sz. mell(önk.jogalk)'!E104+'8.20 sz. mell(tám.fin)'!E104+'8.21 sz. mell(államadó)'!E104+'8.22 sz. mell(önk.nem sorol)'!E104+'8.23 sz. mell(szabadidő)'!E104</f>
        <v>0</v>
      </c>
      <c r="F104" s="406">
        <f>'8.2 sz. mell(könyvtár)'!F104+'8.3 sz. mell(könyvtári áll.)'!F104+'8.4 sz. mell(védőnő)'!F104+'8.5 sz. mell (háziorv.)'!F104+'8.6 sz. mell (isk.étk)'!F104+'8.7 sz. mell(iskola)'!F104+'8.8 sz. mell(szolidarit)'!F104+'8.9 sz. mell(köztemető)'!F104+'8.10 sz. mell(önk.v.)'!F104+'8.11 sz. mell(közp.költs.)'!F104+'8.12 sz. mell(utak)'!F104+'8.13 sz. mell(közvil)'!F104+'8.14 sz. mell(város és község)'!F104+'8.15 sz. mell(fogorvos)'!F104+'8.16 sz. mell(közművelődés)'!F104+'8.24 sz. mell(Vészhelyzet)'!F104+'8.17 sz. mell(szoc.tám)'!F104+'8.18 sz. mell(szünid.étk.)'!F104+'8.... sz. mell'!F104+'8.19 sz. mell(önk.jogalk)'!F104+'8.20 sz. mell(tám.fin)'!F104+'8.21 sz. mell(államadó)'!F104+'8.22 sz. mell(önk.nem sorol)'!F104+'8.23 sz. mell(szabadidő)'!F104</f>
        <v>0</v>
      </c>
      <c r="G104" s="406">
        <f>'8.2 sz. mell(könyvtár)'!G104+'8.3 sz. mell(könyvtári áll.)'!G104+'8.4 sz. mell(védőnő)'!G104+'8.5 sz. mell (háziorv.)'!G104+'8.6 sz. mell (isk.étk)'!G104+'8.7 sz. mell(iskola)'!G104+'8.8 sz. mell(szolidarit)'!G104+'8.9 sz. mell(köztemető)'!G104+'8.10 sz. mell(önk.v.)'!G104+'8.11 sz. mell(közp.költs.)'!G104+'8.12 sz. mell(utak)'!G104+'8.13 sz. mell(közvil)'!G104+'8.14 sz. mell(város és község)'!G104+'8.15 sz. mell(fogorvos)'!G104+'8.16 sz. mell(közművelődés)'!G104+'8.24 sz. mell(Vészhelyzet)'!G104+'8.17 sz. mell(szoc.tám)'!G104+'8.18 sz. mell(szünid.étk.)'!G104+'8.... sz. mell'!G104+'8.19 sz. mell(önk.jogalk)'!G104+'8.20 sz. mell(tám.fin)'!G104+'8.21 sz. mell(államadó)'!G104+'8.22 sz. mell(önk.nem sorol)'!G104+'8.23 sz. mell(szabadidő)'!G104</f>
        <v>0</v>
      </c>
    </row>
    <row r="105" spans="1:7" ht="12" customHeight="1" x14ac:dyDescent="0.25">
      <c r="A105" s="10" t="s">
        <v>108</v>
      </c>
      <c r="B105" s="414" t="s">
        <v>295</v>
      </c>
      <c r="C105" s="400">
        <f>'8.2 sz. mell(könyvtár)'!C105+'8.3 sz. mell(könyvtári áll.)'!C105+'8.4 sz. mell(védőnő)'!C105+'8.5 sz. mell (háziorv.)'!C105+'8.6 sz. mell (isk.étk)'!C105+'8.7 sz. mell(iskola)'!C105+'8.8 sz. mell(szolidarit)'!C105+'8.9 sz. mell(köztemető)'!C105+'8.10 sz. mell(önk.v.)'!C105+'8.11 sz. mell(közp.költs.)'!C105+'8.12 sz. mell(utak)'!C105+'8.13 sz. mell(közvil)'!C105+'8.14 sz. mell(város és község)'!C105+'8.15 sz. mell(fogorvos)'!C105+'8.16 sz. mell(közművelődés)'!C105+'8.24 sz. mell(Vészhelyzet)'!C105+'8.17 sz. mell(szoc.tám)'!C105+'8.18 sz. mell(szünid.étk.)'!C105+'8.... sz. mell'!C105+'8.19 sz. mell(önk.jogalk)'!C105+'8.20 sz. mell(tám.fin)'!C105+'8.21 sz. mell(államadó)'!C105+'8.22 sz. mell(önk.nem sorol)'!C105+'8.23 sz. mell(szabadidő)'!C105</f>
        <v>0</v>
      </c>
      <c r="D105" s="400">
        <f>'8.2 sz. mell(könyvtár)'!D105+'8.3 sz. mell(könyvtári áll.)'!D105+'8.4 sz. mell(védőnő)'!D105+'8.5 sz. mell (háziorv.)'!D105+'8.6 sz. mell (isk.étk)'!D105+'8.7 sz. mell(iskola)'!D105+'8.8 sz. mell(szolidarit)'!D105+'8.9 sz. mell(köztemető)'!D105+'8.10 sz. mell(önk.v.)'!D105+'8.11 sz. mell(közp.költs.)'!D105+'8.12 sz. mell(utak)'!D105+'8.13 sz. mell(közvil)'!D105+'8.14 sz. mell(város és község)'!D105+'8.15 sz. mell(fogorvos)'!D105+'8.16 sz. mell(közművelődés)'!D105+'8.24 sz. mell(Vészhelyzet)'!D105+'8.17 sz. mell(szoc.tám)'!D105+'8.18 sz. mell(szünid.étk.)'!D105+'8.... sz. mell'!D105+'8.19 sz. mell(önk.jogalk)'!D105+'8.20 sz. mell(tám.fin)'!D105+'8.21 sz. mell(államadó)'!D105+'8.22 sz. mell(önk.nem sorol)'!D105+'8.23 sz. mell(szabadidő)'!D105</f>
        <v>0</v>
      </c>
      <c r="E105" s="400">
        <f>'8.2 sz. mell(könyvtár)'!E105+'8.3 sz. mell(könyvtári áll.)'!E105+'8.4 sz. mell(védőnő)'!E105+'8.5 sz. mell (háziorv.)'!E105+'8.6 sz. mell (isk.étk)'!E105+'8.7 sz. mell(iskola)'!E105+'8.8 sz. mell(szolidarit)'!E105+'8.9 sz. mell(köztemető)'!E105+'8.10 sz. mell(önk.v.)'!E105+'8.11 sz. mell(közp.költs.)'!E105+'8.12 sz. mell(utak)'!E105+'8.13 sz. mell(közvil)'!E105+'8.14 sz. mell(város és község)'!E105+'8.15 sz. mell(fogorvos)'!E105+'8.16 sz. mell(közművelődés)'!E105+'8.24 sz. mell(Vészhelyzet)'!E105+'8.17 sz. mell(szoc.tám)'!E105+'8.18 sz. mell(szünid.étk.)'!E105+'8.... sz. mell'!E105+'8.19 sz. mell(önk.jogalk)'!E105+'8.20 sz. mell(tám.fin)'!E105+'8.21 sz. mell(államadó)'!E105+'8.22 sz. mell(önk.nem sorol)'!E105+'8.23 sz. mell(szabadidő)'!E105</f>
        <v>0</v>
      </c>
      <c r="F105" s="400">
        <f>'8.2 sz. mell(könyvtár)'!F105+'8.3 sz. mell(könyvtári áll.)'!F105+'8.4 sz. mell(védőnő)'!F105+'8.5 sz. mell (háziorv.)'!F105+'8.6 sz. mell (isk.étk)'!F105+'8.7 sz. mell(iskola)'!F105+'8.8 sz. mell(szolidarit)'!F105+'8.9 sz. mell(köztemető)'!F105+'8.10 sz. mell(önk.v.)'!F105+'8.11 sz. mell(közp.költs.)'!F105+'8.12 sz. mell(utak)'!F105+'8.13 sz. mell(közvil)'!F105+'8.14 sz. mell(város és község)'!F105+'8.15 sz. mell(fogorvos)'!F105+'8.16 sz. mell(közművelődés)'!F105+'8.24 sz. mell(Vészhelyzet)'!F105+'8.17 sz. mell(szoc.tám)'!F105+'8.18 sz. mell(szünid.étk.)'!F105+'8.... sz. mell'!F105+'8.19 sz. mell(önk.jogalk)'!F105+'8.20 sz. mell(tám.fin)'!F105+'8.21 sz. mell(államadó)'!F105+'8.22 sz. mell(önk.nem sorol)'!F105+'8.23 sz. mell(szabadidő)'!F105</f>
        <v>0</v>
      </c>
      <c r="G105" s="400">
        <f>'8.2 sz. mell(könyvtár)'!G105+'8.3 sz. mell(könyvtári áll.)'!G105+'8.4 sz. mell(védőnő)'!G105+'8.5 sz. mell (háziorv.)'!G105+'8.6 sz. mell (isk.étk)'!G105+'8.7 sz. mell(iskola)'!G105+'8.8 sz. mell(szolidarit)'!G105+'8.9 sz. mell(köztemető)'!G105+'8.10 sz. mell(önk.v.)'!G105+'8.11 sz. mell(közp.költs.)'!G105+'8.12 sz. mell(utak)'!G105+'8.13 sz. mell(közvil)'!G105+'8.14 sz. mell(város és község)'!G105+'8.15 sz. mell(fogorvos)'!G105+'8.16 sz. mell(közművelődés)'!G105+'8.24 sz. mell(Vészhelyzet)'!G105+'8.17 sz. mell(szoc.tám)'!G105+'8.18 sz. mell(szünid.étk.)'!G105+'8.... sz. mell'!G105+'8.19 sz. mell(önk.jogalk)'!G105+'8.20 sz. mell(tám.fin)'!G105+'8.21 sz. mell(államadó)'!G105+'8.22 sz. mell(önk.nem sorol)'!G105+'8.23 sz. mell(szabadidő)'!G105</f>
        <v>0</v>
      </c>
    </row>
    <row r="106" spans="1:7" ht="12" customHeight="1" x14ac:dyDescent="0.25">
      <c r="A106" s="10" t="s">
        <v>143</v>
      </c>
      <c r="B106" s="414" t="s">
        <v>296</v>
      </c>
      <c r="C106" s="400">
        <f>'8.2 sz. mell(könyvtár)'!C106+'8.3 sz. mell(könyvtári áll.)'!C106+'8.4 sz. mell(védőnő)'!C106+'8.5 sz. mell (háziorv.)'!C106+'8.6 sz. mell (isk.étk)'!C106+'8.7 sz. mell(iskola)'!C106+'8.8 sz. mell(szolidarit)'!C106+'8.9 sz. mell(köztemető)'!C106+'8.10 sz. mell(önk.v.)'!C106+'8.11 sz. mell(közp.költs.)'!C106+'8.12 sz. mell(utak)'!C106+'8.13 sz. mell(közvil)'!C106+'8.14 sz. mell(város és község)'!C106+'8.15 sz. mell(fogorvos)'!C106+'8.16 sz. mell(közművelődés)'!C106+'8.24 sz. mell(Vészhelyzet)'!C106+'8.17 sz. mell(szoc.tám)'!C106+'8.18 sz. mell(szünid.étk.)'!C106+'8.... sz. mell'!C106+'8.19 sz. mell(önk.jogalk)'!C106+'8.20 sz. mell(tám.fin)'!C106+'8.21 sz. mell(államadó)'!C106+'8.22 sz. mell(önk.nem sorol)'!C106+'8.23 sz. mell(szabadidő)'!C106</f>
        <v>0</v>
      </c>
      <c r="D106" s="400">
        <f>'8.2 sz. mell(könyvtár)'!D106+'8.3 sz. mell(könyvtári áll.)'!D106+'8.4 sz. mell(védőnő)'!D106+'8.5 sz. mell (háziorv.)'!D106+'8.6 sz. mell (isk.étk)'!D106+'8.7 sz. mell(iskola)'!D106+'8.8 sz. mell(szolidarit)'!D106+'8.9 sz. mell(köztemető)'!D106+'8.10 sz. mell(önk.v.)'!D106+'8.11 sz. mell(közp.költs.)'!D106+'8.12 sz. mell(utak)'!D106+'8.13 sz. mell(közvil)'!D106+'8.14 sz. mell(város és község)'!D106+'8.15 sz. mell(fogorvos)'!D106+'8.16 sz. mell(közművelődés)'!D106+'8.24 sz. mell(Vészhelyzet)'!D106+'8.17 sz. mell(szoc.tám)'!D106+'8.18 sz. mell(szünid.étk.)'!D106+'8.... sz. mell'!D106+'8.19 sz. mell(önk.jogalk)'!D106+'8.20 sz. mell(tám.fin)'!D106+'8.21 sz. mell(államadó)'!D106+'8.22 sz. mell(önk.nem sorol)'!D106+'8.23 sz. mell(szabadidő)'!D106</f>
        <v>0</v>
      </c>
      <c r="E106" s="400">
        <f>'8.2 sz. mell(könyvtár)'!E106+'8.3 sz. mell(könyvtári áll.)'!E106+'8.4 sz. mell(védőnő)'!E106+'8.5 sz. mell (háziorv.)'!E106+'8.6 sz. mell (isk.étk)'!E106+'8.7 sz. mell(iskola)'!E106+'8.8 sz. mell(szolidarit)'!E106+'8.9 sz. mell(köztemető)'!E106+'8.10 sz. mell(önk.v.)'!E106+'8.11 sz. mell(közp.költs.)'!E106+'8.12 sz. mell(utak)'!E106+'8.13 sz. mell(közvil)'!E106+'8.14 sz. mell(város és község)'!E106+'8.15 sz. mell(fogorvos)'!E106+'8.16 sz. mell(közművelődés)'!E106+'8.24 sz. mell(Vészhelyzet)'!E106+'8.17 sz. mell(szoc.tám)'!E106+'8.18 sz. mell(szünid.étk.)'!E106+'8.... sz. mell'!E106+'8.19 sz. mell(önk.jogalk)'!E106+'8.20 sz. mell(tám.fin)'!E106+'8.21 sz. mell(államadó)'!E106+'8.22 sz. mell(önk.nem sorol)'!E106+'8.23 sz. mell(szabadidő)'!E106</f>
        <v>0</v>
      </c>
      <c r="F106" s="400">
        <f>'8.2 sz. mell(könyvtár)'!F106+'8.3 sz. mell(könyvtári áll.)'!F106+'8.4 sz. mell(védőnő)'!F106+'8.5 sz. mell (háziorv.)'!F106+'8.6 sz. mell (isk.étk)'!F106+'8.7 sz. mell(iskola)'!F106+'8.8 sz. mell(szolidarit)'!F106+'8.9 sz. mell(köztemető)'!F106+'8.10 sz. mell(önk.v.)'!F106+'8.11 sz. mell(közp.költs.)'!F106+'8.12 sz. mell(utak)'!F106+'8.13 sz. mell(közvil)'!F106+'8.14 sz. mell(város és község)'!F106+'8.15 sz. mell(fogorvos)'!F106+'8.16 sz. mell(közművelődés)'!F106+'8.24 sz. mell(Vészhelyzet)'!F106+'8.17 sz. mell(szoc.tám)'!F106+'8.18 sz. mell(szünid.étk.)'!F106+'8.... sz. mell'!F106+'8.19 sz. mell(önk.jogalk)'!F106+'8.20 sz. mell(tám.fin)'!F106+'8.21 sz. mell(államadó)'!F106+'8.22 sz. mell(önk.nem sorol)'!F106+'8.23 sz. mell(szabadidő)'!F106</f>
        <v>0</v>
      </c>
      <c r="G106" s="400">
        <f>'8.2 sz. mell(könyvtár)'!G106+'8.3 sz. mell(könyvtári áll.)'!G106+'8.4 sz. mell(védőnő)'!G106+'8.5 sz. mell (háziorv.)'!G106+'8.6 sz. mell (isk.étk)'!G106+'8.7 sz. mell(iskola)'!G106+'8.8 sz. mell(szolidarit)'!G106+'8.9 sz. mell(köztemető)'!G106+'8.10 sz. mell(önk.v.)'!G106+'8.11 sz. mell(közp.költs.)'!G106+'8.12 sz. mell(utak)'!G106+'8.13 sz. mell(közvil)'!G106+'8.14 sz. mell(város és község)'!G106+'8.15 sz. mell(fogorvos)'!G106+'8.16 sz. mell(közművelődés)'!G106+'8.24 sz. mell(Vészhelyzet)'!G106+'8.17 sz. mell(szoc.tám)'!G106+'8.18 sz. mell(szünid.étk.)'!G106+'8.... sz. mell'!G106+'8.19 sz. mell(önk.jogalk)'!G106+'8.20 sz. mell(tám.fin)'!G106+'8.21 sz. mell(államadó)'!G106+'8.22 sz. mell(önk.nem sorol)'!G106+'8.23 sz. mell(szabadidő)'!G106</f>
        <v>0</v>
      </c>
    </row>
    <row r="107" spans="1:7" ht="12" customHeight="1" x14ac:dyDescent="0.25">
      <c r="A107" s="10" t="s">
        <v>290</v>
      </c>
      <c r="B107" s="415" t="s">
        <v>297</v>
      </c>
      <c r="C107" s="400">
        <f>'8.2 sz. mell(könyvtár)'!C107+'8.3 sz. mell(könyvtári áll.)'!C107+'8.4 sz. mell(védőnő)'!C107+'8.5 sz. mell (háziorv.)'!C107+'8.6 sz. mell (isk.étk)'!C107+'8.7 sz. mell(iskola)'!C107+'8.8 sz. mell(szolidarit)'!C107+'8.9 sz. mell(köztemető)'!C107+'8.10 sz. mell(önk.v.)'!C107+'8.11 sz. mell(közp.költs.)'!C107+'8.12 sz. mell(utak)'!C107+'8.13 sz. mell(közvil)'!C107+'8.14 sz. mell(város és község)'!C107+'8.15 sz. mell(fogorvos)'!C107+'8.16 sz. mell(közművelődés)'!C107+'8.24 sz. mell(Vészhelyzet)'!C107+'8.17 sz. mell(szoc.tám)'!C107+'8.18 sz. mell(szünid.étk.)'!C107+'8.... sz. mell'!C107+'8.19 sz. mell(önk.jogalk)'!C107+'8.20 sz. mell(tám.fin)'!C107+'8.21 sz. mell(államadó)'!C107+'8.22 sz. mell(önk.nem sorol)'!C107+'8.23 sz. mell(szabadidő)'!C107</f>
        <v>0</v>
      </c>
      <c r="D107" s="400">
        <f>'8.2 sz. mell(könyvtár)'!D107+'8.3 sz. mell(könyvtári áll.)'!D107+'8.4 sz. mell(védőnő)'!D107+'8.5 sz. mell (háziorv.)'!D107+'8.6 sz. mell (isk.étk)'!D107+'8.7 sz. mell(iskola)'!D107+'8.8 sz. mell(szolidarit)'!D107+'8.9 sz. mell(köztemető)'!D107+'8.10 sz. mell(önk.v.)'!D107+'8.11 sz. mell(közp.költs.)'!D107+'8.12 sz. mell(utak)'!D107+'8.13 sz. mell(közvil)'!D107+'8.14 sz. mell(város és község)'!D107+'8.15 sz. mell(fogorvos)'!D107+'8.16 sz. mell(közművelődés)'!D107+'8.24 sz. mell(Vészhelyzet)'!D107+'8.17 sz. mell(szoc.tám)'!D107+'8.18 sz. mell(szünid.étk.)'!D107+'8.... sz. mell'!D107+'8.19 sz. mell(önk.jogalk)'!D107+'8.20 sz. mell(tám.fin)'!D107+'8.21 sz. mell(államadó)'!D107+'8.22 sz. mell(önk.nem sorol)'!D107+'8.23 sz. mell(szabadidő)'!D107</f>
        <v>0</v>
      </c>
      <c r="E107" s="400">
        <f>'8.2 sz. mell(könyvtár)'!E107+'8.3 sz. mell(könyvtári áll.)'!E107+'8.4 sz. mell(védőnő)'!E107+'8.5 sz. mell (háziorv.)'!E107+'8.6 sz. mell (isk.étk)'!E107+'8.7 sz. mell(iskola)'!E107+'8.8 sz. mell(szolidarit)'!E107+'8.9 sz. mell(köztemető)'!E107+'8.10 sz. mell(önk.v.)'!E107+'8.11 sz. mell(közp.költs.)'!E107+'8.12 sz. mell(utak)'!E107+'8.13 sz. mell(közvil)'!E107+'8.14 sz. mell(város és község)'!E107+'8.15 sz. mell(fogorvos)'!E107+'8.16 sz. mell(közművelődés)'!E107+'8.24 sz. mell(Vészhelyzet)'!E107+'8.17 sz. mell(szoc.tám)'!E107+'8.18 sz. mell(szünid.étk.)'!E107+'8.... sz. mell'!E107+'8.19 sz. mell(önk.jogalk)'!E107+'8.20 sz. mell(tám.fin)'!E107+'8.21 sz. mell(államadó)'!E107+'8.22 sz. mell(önk.nem sorol)'!E107+'8.23 sz. mell(szabadidő)'!E107</f>
        <v>0</v>
      </c>
      <c r="F107" s="400">
        <f>'8.2 sz. mell(könyvtár)'!F107+'8.3 sz. mell(könyvtári áll.)'!F107+'8.4 sz. mell(védőnő)'!F107+'8.5 sz. mell (háziorv.)'!F107+'8.6 sz. mell (isk.étk)'!F107+'8.7 sz. mell(iskola)'!F107+'8.8 sz. mell(szolidarit)'!F107+'8.9 sz. mell(köztemető)'!F107+'8.10 sz. mell(önk.v.)'!F107+'8.11 sz. mell(közp.költs.)'!F107+'8.12 sz. mell(utak)'!F107+'8.13 sz. mell(közvil)'!F107+'8.14 sz. mell(város és község)'!F107+'8.15 sz. mell(fogorvos)'!F107+'8.16 sz. mell(közművelődés)'!F107+'8.24 sz. mell(Vészhelyzet)'!F107+'8.17 sz. mell(szoc.tám)'!F107+'8.18 sz. mell(szünid.étk.)'!F107+'8.... sz. mell'!F107+'8.19 sz. mell(önk.jogalk)'!F107+'8.20 sz. mell(tám.fin)'!F107+'8.21 sz. mell(államadó)'!F107+'8.22 sz. mell(önk.nem sorol)'!F107+'8.23 sz. mell(szabadidő)'!F107</f>
        <v>0</v>
      </c>
      <c r="G107" s="400">
        <f>'8.2 sz. mell(könyvtár)'!G107+'8.3 sz. mell(könyvtári áll.)'!G107+'8.4 sz. mell(védőnő)'!G107+'8.5 sz. mell (háziorv.)'!G107+'8.6 sz. mell (isk.étk)'!G107+'8.7 sz. mell(iskola)'!G107+'8.8 sz. mell(szolidarit)'!G107+'8.9 sz. mell(köztemető)'!G107+'8.10 sz. mell(önk.v.)'!G107+'8.11 sz. mell(közp.költs.)'!G107+'8.12 sz. mell(utak)'!G107+'8.13 sz. mell(közvil)'!G107+'8.14 sz. mell(város és község)'!G107+'8.15 sz. mell(fogorvos)'!G107+'8.16 sz. mell(közművelődés)'!G107+'8.24 sz. mell(Vészhelyzet)'!G107+'8.17 sz. mell(szoc.tám)'!G107+'8.18 sz. mell(szünid.étk.)'!G107+'8.... sz. mell'!G107+'8.19 sz. mell(önk.jogalk)'!G107+'8.20 sz. mell(tám.fin)'!G107+'8.21 sz. mell(államadó)'!G107+'8.22 sz. mell(önk.nem sorol)'!G107+'8.23 sz. mell(szabadidő)'!G107</f>
        <v>0</v>
      </c>
    </row>
    <row r="108" spans="1:7" ht="12" customHeight="1" x14ac:dyDescent="0.25">
      <c r="A108" s="9" t="s">
        <v>291</v>
      </c>
      <c r="B108" s="413" t="s">
        <v>298</v>
      </c>
      <c r="C108" s="400">
        <f>'8.2 sz. mell(könyvtár)'!C108+'8.3 sz. mell(könyvtári áll.)'!C108+'8.4 sz. mell(védőnő)'!C108+'8.5 sz. mell (háziorv.)'!C108+'8.6 sz. mell (isk.étk)'!C108+'8.7 sz. mell(iskola)'!C108+'8.8 sz. mell(szolidarit)'!C108+'8.9 sz. mell(köztemető)'!C108+'8.10 sz. mell(önk.v.)'!C108+'8.11 sz. mell(közp.költs.)'!C108+'8.12 sz. mell(utak)'!C108+'8.13 sz. mell(közvil)'!C108+'8.14 sz. mell(város és község)'!C108+'8.15 sz. mell(fogorvos)'!C108+'8.16 sz. mell(közművelődés)'!C108+'8.24 sz. mell(Vészhelyzet)'!C108+'8.17 sz. mell(szoc.tám)'!C108+'8.18 sz. mell(szünid.étk.)'!C108+'8.... sz. mell'!C108+'8.19 sz. mell(önk.jogalk)'!C108+'8.20 sz. mell(tám.fin)'!C108+'8.21 sz. mell(államadó)'!C108+'8.22 sz. mell(önk.nem sorol)'!C108+'8.23 sz. mell(szabadidő)'!C108</f>
        <v>0</v>
      </c>
      <c r="D108" s="400">
        <f>'8.2 sz. mell(könyvtár)'!D108+'8.3 sz. mell(könyvtári áll.)'!D108+'8.4 sz. mell(védőnő)'!D108+'8.5 sz. mell (háziorv.)'!D108+'8.6 sz. mell (isk.étk)'!D108+'8.7 sz. mell(iskola)'!D108+'8.8 sz. mell(szolidarit)'!D108+'8.9 sz. mell(köztemető)'!D108+'8.10 sz. mell(önk.v.)'!D108+'8.11 sz. mell(közp.költs.)'!D108+'8.12 sz. mell(utak)'!D108+'8.13 sz. mell(közvil)'!D108+'8.14 sz. mell(város és község)'!D108+'8.15 sz. mell(fogorvos)'!D108+'8.16 sz. mell(közművelődés)'!D108+'8.24 sz. mell(Vészhelyzet)'!D108+'8.17 sz. mell(szoc.tám)'!D108+'8.18 sz. mell(szünid.étk.)'!D108+'8.... sz. mell'!D108+'8.19 sz. mell(önk.jogalk)'!D108+'8.20 sz. mell(tám.fin)'!D108+'8.21 sz. mell(államadó)'!D108+'8.22 sz. mell(önk.nem sorol)'!D108+'8.23 sz. mell(szabadidő)'!D108</f>
        <v>0</v>
      </c>
      <c r="E108" s="400">
        <f>'8.2 sz. mell(könyvtár)'!E108+'8.3 sz. mell(könyvtári áll.)'!E108+'8.4 sz. mell(védőnő)'!E108+'8.5 sz. mell (háziorv.)'!E108+'8.6 sz. mell (isk.étk)'!E108+'8.7 sz. mell(iskola)'!E108+'8.8 sz. mell(szolidarit)'!E108+'8.9 sz. mell(köztemető)'!E108+'8.10 sz. mell(önk.v.)'!E108+'8.11 sz. mell(közp.költs.)'!E108+'8.12 sz. mell(utak)'!E108+'8.13 sz. mell(közvil)'!E108+'8.14 sz. mell(város és község)'!E108+'8.15 sz. mell(fogorvos)'!E108+'8.16 sz. mell(közművelődés)'!E108+'8.24 sz. mell(Vészhelyzet)'!E108+'8.17 sz. mell(szoc.tám)'!E108+'8.18 sz. mell(szünid.étk.)'!E108+'8.... sz. mell'!E108+'8.19 sz. mell(önk.jogalk)'!E108+'8.20 sz. mell(tám.fin)'!E108+'8.21 sz. mell(államadó)'!E108+'8.22 sz. mell(önk.nem sorol)'!E108+'8.23 sz. mell(szabadidő)'!E108</f>
        <v>0</v>
      </c>
      <c r="F108" s="400">
        <f>'8.2 sz. mell(könyvtár)'!F108+'8.3 sz. mell(könyvtári áll.)'!F108+'8.4 sz. mell(védőnő)'!F108+'8.5 sz. mell (háziorv.)'!F108+'8.6 sz. mell (isk.étk)'!F108+'8.7 sz. mell(iskola)'!F108+'8.8 sz. mell(szolidarit)'!F108+'8.9 sz. mell(köztemető)'!F108+'8.10 sz. mell(önk.v.)'!F108+'8.11 sz. mell(közp.költs.)'!F108+'8.12 sz. mell(utak)'!F108+'8.13 sz. mell(közvil)'!F108+'8.14 sz. mell(város és község)'!F108+'8.15 sz. mell(fogorvos)'!F108+'8.16 sz. mell(közművelődés)'!F108+'8.24 sz. mell(Vészhelyzet)'!F108+'8.17 sz. mell(szoc.tám)'!F108+'8.18 sz. mell(szünid.étk.)'!F108+'8.... sz. mell'!F108+'8.19 sz. mell(önk.jogalk)'!F108+'8.20 sz. mell(tám.fin)'!F108+'8.21 sz. mell(államadó)'!F108+'8.22 sz. mell(önk.nem sorol)'!F108+'8.23 sz. mell(szabadidő)'!F108</f>
        <v>0</v>
      </c>
      <c r="G108" s="400">
        <f>'8.2 sz. mell(könyvtár)'!G108+'8.3 sz. mell(könyvtári áll.)'!G108+'8.4 sz. mell(védőnő)'!G108+'8.5 sz. mell (háziorv.)'!G108+'8.6 sz. mell (isk.étk)'!G108+'8.7 sz. mell(iskola)'!G108+'8.8 sz. mell(szolidarit)'!G108+'8.9 sz. mell(köztemető)'!G108+'8.10 sz. mell(önk.v.)'!G108+'8.11 sz. mell(közp.költs.)'!G108+'8.12 sz. mell(utak)'!G108+'8.13 sz. mell(közvil)'!G108+'8.14 sz. mell(város és község)'!G108+'8.15 sz. mell(fogorvos)'!G108+'8.16 sz. mell(közművelődés)'!G108+'8.24 sz. mell(Vészhelyzet)'!G108+'8.17 sz. mell(szoc.tám)'!G108+'8.18 sz. mell(szünid.étk.)'!G108+'8.... sz. mell'!G108+'8.19 sz. mell(önk.jogalk)'!G108+'8.20 sz. mell(tám.fin)'!G108+'8.21 sz. mell(államadó)'!G108+'8.22 sz. mell(önk.nem sorol)'!G108+'8.23 sz. mell(szabadidő)'!G108</f>
        <v>0</v>
      </c>
    </row>
    <row r="109" spans="1:7" ht="12" customHeight="1" x14ac:dyDescent="0.25">
      <c r="A109" s="10" t="s">
        <v>376</v>
      </c>
      <c r="B109" s="413" t="s">
        <v>299</v>
      </c>
      <c r="C109" s="399">
        <f>'8.2 sz. mell(könyvtár)'!C109+'8.3 sz. mell(könyvtári áll.)'!C109+'8.4 sz. mell(védőnő)'!C109+'8.5 sz. mell (háziorv.)'!C109+'8.6 sz. mell (isk.étk)'!C109+'8.7 sz. mell(iskola)'!C109+'8.8 sz. mell(szolidarit)'!C109+'8.9 sz. mell(köztemető)'!C109+'8.10 sz. mell(önk.v.)'!C109+'8.11 sz. mell(közp.költs.)'!C109+'8.12 sz. mell(utak)'!C109+'8.13 sz. mell(közvil)'!C109+'8.14 sz. mell(város és község)'!C109+'8.15 sz. mell(fogorvos)'!C109+'8.16 sz. mell(közművelődés)'!C109+'8.24 sz. mell(Vészhelyzet)'!C109+'8.17 sz. mell(szoc.tám)'!C109+'8.18 sz. mell(szünid.étk.)'!C109+'8.... sz. mell'!C109+'8.19 sz. mell(önk.jogalk)'!C109+'8.20 sz. mell(tám.fin)'!C109+'8.21 sz. mell(államadó)'!C109+'8.22 sz. mell(önk.nem sorol)'!C109+'8.23 sz. mell(szabadidő)'!C109</f>
        <v>0</v>
      </c>
      <c r="D109" s="399">
        <f>'8.2 sz. mell(könyvtár)'!D109+'8.3 sz. mell(könyvtári áll.)'!D109+'8.4 sz. mell(védőnő)'!D109+'8.5 sz. mell (háziorv.)'!D109+'8.6 sz. mell (isk.étk)'!D109+'8.7 sz. mell(iskola)'!D109+'8.8 sz. mell(szolidarit)'!D109+'8.9 sz. mell(köztemető)'!D109+'8.10 sz. mell(önk.v.)'!D109+'8.11 sz. mell(közp.költs.)'!D109+'8.12 sz. mell(utak)'!D109+'8.13 sz. mell(közvil)'!D109+'8.14 sz. mell(város és község)'!D109+'8.15 sz. mell(fogorvos)'!D109+'8.16 sz. mell(közművelődés)'!D109+'8.24 sz. mell(Vészhelyzet)'!D109+'8.17 sz. mell(szoc.tám)'!D109+'8.18 sz. mell(szünid.étk.)'!D109+'8.... sz. mell'!D109+'8.19 sz. mell(önk.jogalk)'!D109+'8.20 sz. mell(tám.fin)'!D109+'8.21 sz. mell(államadó)'!D109+'8.22 sz. mell(önk.nem sorol)'!D109+'8.23 sz. mell(szabadidő)'!D109</f>
        <v>0</v>
      </c>
      <c r="E109" s="399">
        <f>'8.2 sz. mell(könyvtár)'!E109+'8.3 sz. mell(könyvtári áll.)'!E109+'8.4 sz. mell(védőnő)'!E109+'8.5 sz. mell (háziorv.)'!E109+'8.6 sz. mell (isk.étk)'!E109+'8.7 sz. mell(iskola)'!E109+'8.8 sz. mell(szolidarit)'!E109+'8.9 sz. mell(köztemető)'!E109+'8.10 sz. mell(önk.v.)'!E109+'8.11 sz. mell(közp.költs.)'!E109+'8.12 sz. mell(utak)'!E109+'8.13 sz. mell(közvil)'!E109+'8.14 sz. mell(város és község)'!E109+'8.15 sz. mell(fogorvos)'!E109+'8.16 sz. mell(közművelődés)'!E109+'8.24 sz. mell(Vészhelyzet)'!E109+'8.17 sz. mell(szoc.tám)'!E109+'8.18 sz. mell(szünid.étk.)'!E109+'8.... sz. mell'!E109+'8.19 sz. mell(önk.jogalk)'!E109+'8.20 sz. mell(tám.fin)'!E109+'8.21 sz. mell(államadó)'!E109+'8.22 sz. mell(önk.nem sorol)'!E109+'8.23 sz. mell(szabadidő)'!E109</f>
        <v>0</v>
      </c>
      <c r="F109" s="399">
        <f>'8.2 sz. mell(könyvtár)'!F109+'8.3 sz. mell(könyvtári áll.)'!F109+'8.4 sz. mell(védőnő)'!F109+'8.5 sz. mell (háziorv.)'!F109+'8.6 sz. mell (isk.étk)'!F109+'8.7 sz. mell(iskola)'!F109+'8.8 sz. mell(szolidarit)'!F109+'8.9 sz. mell(köztemető)'!F109+'8.10 sz. mell(önk.v.)'!F109+'8.11 sz. mell(közp.költs.)'!F109+'8.12 sz. mell(utak)'!F109+'8.13 sz. mell(közvil)'!F109+'8.14 sz. mell(város és község)'!F109+'8.15 sz. mell(fogorvos)'!F109+'8.16 sz. mell(közművelődés)'!F109+'8.24 sz. mell(Vészhelyzet)'!F109+'8.17 sz. mell(szoc.tám)'!F109+'8.18 sz. mell(szünid.étk.)'!F109+'8.... sz. mell'!F109+'8.19 sz. mell(önk.jogalk)'!F109+'8.20 sz. mell(tám.fin)'!F109+'8.21 sz. mell(államadó)'!F109+'8.22 sz. mell(önk.nem sorol)'!F109+'8.23 sz. mell(szabadidő)'!F109</f>
        <v>0</v>
      </c>
      <c r="G109" s="399">
        <f>'8.2 sz. mell(könyvtár)'!G109+'8.3 sz. mell(könyvtári áll.)'!G109+'8.4 sz. mell(védőnő)'!G109+'8.5 sz. mell (háziorv.)'!G109+'8.6 sz. mell (isk.étk)'!G109+'8.7 sz. mell(iskola)'!G109+'8.8 sz. mell(szolidarit)'!G109+'8.9 sz. mell(köztemető)'!G109+'8.10 sz. mell(önk.v.)'!G109+'8.11 sz. mell(közp.költs.)'!G109+'8.12 sz. mell(utak)'!G109+'8.13 sz. mell(közvil)'!G109+'8.14 sz. mell(város és község)'!G109+'8.15 sz. mell(fogorvos)'!G109+'8.16 sz. mell(közművelődés)'!G109+'8.24 sz. mell(Vészhelyzet)'!G109+'8.17 sz. mell(szoc.tám)'!G109+'8.18 sz. mell(szünid.étk.)'!G109+'8.... sz. mell'!G109+'8.19 sz. mell(önk.jogalk)'!G109+'8.20 sz. mell(tám.fin)'!G109+'8.21 sz. mell(államadó)'!G109+'8.22 sz. mell(önk.nem sorol)'!G109+'8.23 sz. mell(szabadidő)'!G109</f>
        <v>0</v>
      </c>
    </row>
    <row r="110" spans="1:7" ht="12" customHeight="1" x14ac:dyDescent="0.25">
      <c r="A110" s="12" t="s">
        <v>377</v>
      </c>
      <c r="B110" s="413" t="s">
        <v>300</v>
      </c>
      <c r="C110" s="406">
        <f>'8.2 sz. mell(könyvtár)'!C110+'8.3 sz. mell(könyvtári áll.)'!C110+'8.4 sz. mell(védőnő)'!C110+'8.5 sz. mell (háziorv.)'!C110+'8.6 sz. mell (isk.étk)'!C110+'8.7 sz. mell(iskola)'!C110+'8.8 sz. mell(szolidarit)'!C110+'8.9 sz. mell(köztemető)'!C110+'8.10 sz. mell(önk.v.)'!C110+'8.11 sz. mell(közp.költs.)'!C110+'8.12 sz. mell(utak)'!C110+'8.13 sz. mell(közvil)'!C110+'8.14 sz. mell(város és község)'!C110+'8.15 sz. mell(fogorvos)'!C110+'8.16 sz. mell(közművelődés)'!C110+'8.24 sz. mell(Vészhelyzet)'!C110+'8.17 sz. mell(szoc.tám)'!C110+'8.18 sz. mell(szünid.étk.)'!C110+'8.... sz. mell'!C110+'8.19 sz. mell(önk.jogalk)'!C110+'8.20 sz. mell(tám.fin)'!C110+'8.21 sz. mell(államadó)'!C110+'8.22 sz. mell(önk.nem sorol)'!C110+'8.23 sz. mell(szabadidő)'!C110</f>
        <v>46916319</v>
      </c>
      <c r="D110" s="406">
        <f>'8.2 sz. mell(könyvtár)'!D110+'8.3 sz. mell(könyvtári áll.)'!D110+'8.4 sz. mell(védőnő)'!D110+'8.5 sz. mell (háziorv.)'!D110+'8.6 sz. mell (isk.étk)'!D110+'8.7 sz. mell(iskola)'!D110+'8.8 sz. mell(szolidarit)'!D110+'8.9 sz. mell(köztemető)'!D110+'8.10 sz. mell(önk.v.)'!D110+'8.11 sz. mell(közp.költs.)'!D110+'8.12 sz. mell(utak)'!D110+'8.13 sz. mell(közvil)'!D110+'8.14 sz. mell(város és község)'!D110+'8.15 sz. mell(fogorvos)'!D110+'8.16 sz. mell(közművelődés)'!D110+'8.24 sz. mell(Vészhelyzet)'!D110+'8.17 sz. mell(szoc.tám)'!D110+'8.18 sz. mell(szünid.étk.)'!D110+'8.... sz. mell'!D110+'8.19 sz. mell(önk.jogalk)'!D110+'8.20 sz. mell(tám.fin)'!D110+'8.21 sz. mell(államadó)'!D110+'8.22 sz. mell(önk.nem sorol)'!D110+'8.23 sz. mell(szabadidő)'!D110</f>
        <v>160018973</v>
      </c>
      <c r="E110" s="406">
        <f>'8.2 sz. mell(könyvtár)'!E110+'8.3 sz. mell(könyvtári áll.)'!E110+'8.4 sz. mell(védőnő)'!E110+'8.5 sz. mell (háziorv.)'!E110+'8.6 sz. mell (isk.étk)'!E110+'8.7 sz. mell(iskola)'!E110+'8.8 sz. mell(szolidarit)'!E110+'8.9 sz. mell(köztemető)'!E110+'8.10 sz. mell(önk.v.)'!E110+'8.11 sz. mell(közp.költs.)'!E110+'8.12 sz. mell(utak)'!E110+'8.13 sz. mell(közvil)'!E110+'8.14 sz. mell(város és község)'!E110+'8.15 sz. mell(fogorvos)'!E110+'8.16 sz. mell(közművelődés)'!E110+'8.24 sz. mell(Vészhelyzet)'!E110+'8.17 sz. mell(szoc.tám)'!E110+'8.18 sz. mell(szünid.étk.)'!E110+'8.... sz. mell'!E110+'8.19 sz. mell(önk.jogalk)'!E110+'8.20 sz. mell(tám.fin)'!E110+'8.21 sz. mell(államadó)'!E110+'8.22 sz. mell(önk.nem sorol)'!E110+'8.23 sz. mell(szabadidő)'!E110</f>
        <v>154292072</v>
      </c>
      <c r="F110" s="406">
        <f>'8.2 sz. mell(könyvtár)'!F110+'8.3 sz. mell(könyvtári áll.)'!F110+'8.4 sz. mell(védőnő)'!F110+'8.5 sz. mell (háziorv.)'!F110+'8.6 sz. mell (isk.étk)'!F110+'8.7 sz. mell(iskola)'!F110+'8.8 sz. mell(szolidarit)'!F110+'8.9 sz. mell(köztemető)'!F110+'8.10 sz. mell(önk.v.)'!F110+'8.11 sz. mell(közp.költs.)'!F110+'8.12 sz. mell(utak)'!F110+'8.13 sz. mell(közvil)'!F110+'8.14 sz. mell(város és község)'!F110+'8.15 sz. mell(fogorvos)'!F110+'8.16 sz. mell(közművelődés)'!F110+'8.24 sz. mell(Vészhelyzet)'!F110+'8.17 sz. mell(szoc.tám)'!F110+'8.18 sz. mell(szünid.étk.)'!F110+'8.... sz. mell'!F110+'8.19 sz. mell(önk.jogalk)'!F110+'8.20 sz. mell(tám.fin)'!F110+'8.21 sz. mell(államadó)'!F110+'8.22 sz. mell(önk.nem sorol)'!F110+'8.23 sz. mell(szabadidő)'!F110</f>
        <v>154292072</v>
      </c>
      <c r="G110" s="406">
        <f>'8.2 sz. mell(könyvtár)'!G110+'8.3 sz. mell(könyvtári áll.)'!G110+'8.4 sz. mell(védőnő)'!G110+'8.5 sz. mell (háziorv.)'!G110+'8.6 sz. mell (isk.étk)'!G110+'8.7 sz. mell(iskola)'!G110+'8.8 sz. mell(szolidarit)'!G110+'8.9 sz. mell(köztemető)'!G110+'8.10 sz. mell(önk.v.)'!G110+'8.11 sz. mell(közp.költs.)'!G110+'8.12 sz. mell(utak)'!G110+'8.13 sz. mell(közvil)'!G110+'8.14 sz. mell(város és község)'!G110+'8.15 sz. mell(fogorvos)'!G110+'8.16 sz. mell(közművelődés)'!G110+'8.24 sz. mell(Vészhelyzet)'!G110+'8.17 sz. mell(szoc.tám)'!G110+'8.18 sz. mell(szünid.étk.)'!G110+'8.... sz. mell'!G110+'8.19 sz. mell(önk.jogalk)'!G110+'8.20 sz. mell(tám.fin)'!G110+'8.21 sz. mell(államadó)'!G110+'8.22 sz. mell(önk.nem sorol)'!G110+'8.23 sz. mell(szabadidő)'!G110</f>
        <v>85618282</v>
      </c>
    </row>
    <row r="111" spans="1:7" ht="12" customHeight="1" x14ac:dyDescent="0.25">
      <c r="A111" s="10" t="s">
        <v>381</v>
      </c>
      <c r="B111" s="412" t="s">
        <v>44</v>
      </c>
      <c r="C111" s="400">
        <f>'8.2 sz. mell(könyvtár)'!C111+'8.3 sz. mell(könyvtári áll.)'!C111+'8.4 sz. mell(védőnő)'!C111+'8.5 sz. mell (háziorv.)'!C111+'8.6 sz. mell (isk.étk)'!C111+'8.7 sz. mell(iskola)'!C111+'8.8 sz. mell(szolidarit)'!C111+'8.9 sz. mell(köztemető)'!C111+'8.10 sz. mell(önk.v.)'!C111+'8.11 sz. mell(közp.költs.)'!C111+'8.12 sz. mell(utak)'!C111+'8.13 sz. mell(közvil)'!C111+'8.14 sz. mell(város és község)'!C111+'8.15 sz. mell(fogorvos)'!C111+'8.16 sz. mell(közművelődés)'!C111+'8.24 sz. mell(Vészhelyzet)'!C111+'8.17 sz. mell(szoc.tám)'!C111+'8.18 sz. mell(szünid.étk.)'!C111+'8.... sz. mell'!C111+'8.19 sz. mell(önk.jogalk)'!C111+'8.20 sz. mell(tám.fin)'!C111+'8.21 sz. mell(államadó)'!C111+'8.22 sz. mell(önk.nem sorol)'!C111+'8.23 sz. mell(szabadidő)'!C111</f>
        <v>112236466</v>
      </c>
      <c r="D111" s="400">
        <f>'8.2 sz. mell(könyvtár)'!D111+'8.3 sz. mell(könyvtári áll.)'!D111+'8.4 sz. mell(védőnő)'!D111+'8.5 sz. mell (háziorv.)'!D111+'8.6 sz. mell (isk.étk)'!D111+'8.7 sz. mell(iskola)'!D111+'8.8 sz. mell(szolidarit)'!D111+'8.9 sz. mell(köztemető)'!D111+'8.10 sz. mell(önk.v.)'!D111+'8.11 sz. mell(közp.költs.)'!D111+'8.12 sz. mell(utak)'!D111+'8.13 sz. mell(közvil)'!D111+'8.14 sz. mell(város és község)'!D111+'8.15 sz. mell(fogorvos)'!D111+'8.16 sz. mell(közművelődés)'!D111+'8.24 sz. mell(Vészhelyzet)'!D111+'8.17 sz. mell(szoc.tám)'!D111+'8.18 sz. mell(szünid.étk.)'!D111+'8.... sz. mell'!D111+'8.19 sz. mell(önk.jogalk)'!D111+'8.20 sz. mell(tám.fin)'!D111+'8.21 sz. mell(államadó)'!D111+'8.22 sz. mell(önk.nem sorol)'!D111+'8.23 sz. mell(szabadidő)'!D111</f>
        <v>42300760</v>
      </c>
      <c r="E111" s="400">
        <f>'8.2 sz. mell(könyvtár)'!E111+'8.3 sz. mell(könyvtári áll.)'!E111+'8.4 sz. mell(védőnő)'!E111+'8.5 sz. mell (háziorv.)'!E111+'8.6 sz. mell (isk.étk)'!E111+'8.7 sz. mell(iskola)'!E111+'8.8 sz. mell(szolidarit)'!E111+'8.9 sz. mell(köztemető)'!E111+'8.10 sz. mell(önk.v.)'!E111+'8.11 sz. mell(közp.költs.)'!E111+'8.12 sz. mell(utak)'!E111+'8.13 sz. mell(közvil)'!E111+'8.14 sz. mell(város és község)'!E111+'8.15 sz. mell(fogorvos)'!E111+'8.16 sz. mell(közművelődés)'!E111+'8.24 sz. mell(Vészhelyzet)'!E111+'8.17 sz. mell(szoc.tám)'!E111+'8.18 sz. mell(szünid.étk.)'!E111+'8.... sz. mell'!E111+'8.19 sz. mell(önk.jogalk)'!E111+'8.20 sz. mell(tám.fin)'!E111+'8.21 sz. mell(államadó)'!E111+'8.22 sz. mell(önk.nem sorol)'!E111+'8.23 sz. mell(szabadidő)'!E111</f>
        <v>32940760</v>
      </c>
      <c r="F111" s="400">
        <f>'8.2 sz. mell(könyvtár)'!F111+'8.3 sz. mell(könyvtári áll.)'!F111+'8.4 sz. mell(védőnő)'!F111+'8.5 sz. mell (háziorv.)'!F111+'8.6 sz. mell (isk.étk)'!F111+'8.7 sz. mell(iskola)'!F111+'8.8 sz. mell(szolidarit)'!F111+'8.9 sz. mell(köztemető)'!F111+'8.10 sz. mell(önk.v.)'!F111+'8.11 sz. mell(közp.költs.)'!F111+'8.12 sz. mell(utak)'!F111+'8.13 sz. mell(közvil)'!F111+'8.14 sz. mell(város és község)'!F111+'8.15 sz. mell(fogorvos)'!F111+'8.16 sz. mell(közművelődés)'!F111+'8.24 sz. mell(Vészhelyzet)'!F111+'8.17 sz. mell(szoc.tám)'!F111+'8.18 sz. mell(szünid.étk.)'!F111+'8.... sz. mell'!F111+'8.19 sz. mell(önk.jogalk)'!F111+'8.20 sz. mell(tám.fin)'!F111+'8.21 sz. mell(államadó)'!F111+'8.22 sz. mell(önk.nem sorol)'!F111+'8.23 sz. mell(szabadidő)'!F111</f>
        <v>30289760</v>
      </c>
      <c r="G111" s="658">
        <f>'8.2 sz. mell(könyvtár)'!G111+'8.3 sz. mell(könyvtári áll.)'!G111+'8.4 sz. mell(védőnő)'!G111+'8.5 sz. mell (háziorv.)'!G111+'8.6 sz. mell (isk.étk)'!G111+'8.7 sz. mell(iskola)'!G111+'8.8 sz. mell(szolidarit)'!G111+'8.9 sz. mell(köztemető)'!G111+'8.10 sz. mell(önk.v.)'!G111+'8.11 sz. mell(közp.költs.)'!G111+'8.12 sz. mell(utak)'!G111+'8.13 sz. mell(közvil)'!G111+'8.14 sz. mell(város és község)'!G111+'8.15 sz. mell(fogorvos)'!G111+'8.16 sz. mell(közművelődés)'!G111+'8.24 sz. mell(Vészhelyzet)'!G111+'8.17 sz. mell(szoc.tám)'!G111+'8.18 sz. mell(szünid.étk.)'!G111+'8.... sz. mell'!G111+'8.19 sz. mell(önk.jogalk)'!G111+'8.20 sz. mell(tám.fin)'!G111+'8.21 sz. mell(államadó)'!G111+'8.22 sz. mell(önk.nem sorol)'!G111+'8.23 sz. mell(szabadidő)'!G111</f>
        <v>0</v>
      </c>
    </row>
    <row r="112" spans="1:7" ht="12" customHeight="1" x14ac:dyDescent="0.25">
      <c r="A112" s="10" t="s">
        <v>382</v>
      </c>
      <c r="B112" s="411" t="s">
        <v>384</v>
      </c>
      <c r="C112" s="400">
        <f>'8.2 sz. mell(könyvtár)'!C112+'8.3 sz. mell(könyvtári áll.)'!C112+'8.4 sz. mell(védőnő)'!C112+'8.5 sz. mell (háziorv.)'!C112+'8.6 sz. mell (isk.étk)'!C112+'8.7 sz. mell(iskola)'!C112+'8.8 sz. mell(szolidarit)'!C112+'8.9 sz. mell(köztemető)'!C112+'8.10 sz. mell(önk.v.)'!C112+'8.11 sz. mell(közp.költs.)'!C112+'8.12 sz. mell(utak)'!C112+'8.13 sz. mell(közvil)'!C112+'8.14 sz. mell(város és község)'!C112+'8.15 sz. mell(fogorvos)'!C112+'8.16 sz. mell(közművelődés)'!C112+'8.24 sz. mell(Vészhelyzet)'!C112+'8.17 sz. mell(szoc.tám)'!C112+'8.18 sz. mell(szünid.étk.)'!C112+'8.... sz. mell'!C112+'8.19 sz. mell(önk.jogalk)'!C112+'8.20 sz. mell(tám.fin)'!C112+'8.21 sz. mell(államadó)'!C112+'8.22 sz. mell(önk.nem sorol)'!C112+'8.23 sz. mell(szabadidő)'!C112</f>
        <v>97233561</v>
      </c>
      <c r="D112" s="400">
        <f>'8.2 sz. mell(könyvtár)'!D112+'8.3 sz. mell(könyvtári áll.)'!D112+'8.4 sz. mell(védőnő)'!D112+'8.5 sz. mell (háziorv.)'!D112+'8.6 sz. mell (isk.étk)'!D112+'8.7 sz. mell(iskola)'!D112+'8.8 sz. mell(szolidarit)'!D112+'8.9 sz. mell(köztemető)'!D112+'8.10 sz. mell(önk.v.)'!D112+'8.11 sz. mell(közp.költs.)'!D112+'8.12 sz. mell(utak)'!D112+'8.13 sz. mell(közvil)'!D112+'8.14 sz. mell(város és község)'!D112+'8.15 sz. mell(fogorvos)'!D112+'8.16 sz. mell(közművelődés)'!D112+'8.24 sz. mell(Vészhelyzet)'!D112+'8.17 sz. mell(szoc.tám)'!D112+'8.18 sz. mell(szünid.étk.)'!D112+'8.... sz. mell'!D112+'8.19 sz. mell(önk.jogalk)'!D112+'8.20 sz. mell(tám.fin)'!D112+'8.21 sz. mell(államadó)'!D112+'8.22 sz. mell(önk.nem sorol)'!D112+'8.23 sz. mell(szabadidő)'!D112</f>
        <v>27297855</v>
      </c>
      <c r="E112" s="400">
        <f>'8.2 sz. mell(könyvtár)'!E112+'8.3 sz. mell(könyvtári áll.)'!E112+'8.4 sz. mell(védőnő)'!E112+'8.5 sz. mell (háziorv.)'!E112+'8.6 sz. mell (isk.étk)'!E112+'8.7 sz. mell(iskola)'!E112+'8.8 sz. mell(szolidarit)'!E112+'8.9 sz. mell(köztemető)'!E112+'8.10 sz. mell(önk.v.)'!E112+'8.11 sz. mell(közp.költs.)'!E112+'8.12 sz. mell(utak)'!E112+'8.13 sz. mell(közvil)'!E112+'8.14 sz. mell(város és község)'!E112+'8.15 sz. mell(fogorvos)'!E112+'8.16 sz. mell(közművelődés)'!E112+'8.24 sz. mell(Vészhelyzet)'!E112+'8.17 sz. mell(szoc.tám)'!E112+'8.18 sz. mell(szünid.étk.)'!E112+'8.... sz. mell'!E112+'8.19 sz. mell(önk.jogalk)'!E112+'8.20 sz. mell(tám.fin)'!E112+'8.21 sz. mell(államadó)'!E112+'8.22 sz. mell(önk.nem sorol)'!E112+'8.23 sz. mell(szabadidő)'!E112</f>
        <v>17937855</v>
      </c>
      <c r="F112" s="400">
        <f>'8.2 sz. mell(könyvtár)'!F112+'8.3 sz. mell(könyvtári áll.)'!F112+'8.4 sz. mell(védőnő)'!F112+'8.5 sz. mell (háziorv.)'!F112+'8.6 sz. mell (isk.étk)'!F112+'8.7 sz. mell(iskola)'!F112+'8.8 sz. mell(szolidarit)'!F112+'8.9 sz. mell(köztemető)'!F112+'8.10 sz. mell(önk.v.)'!F112+'8.11 sz. mell(közp.költs.)'!F112+'8.12 sz. mell(utak)'!F112+'8.13 sz. mell(közvil)'!F112+'8.14 sz. mell(város és község)'!F112+'8.15 sz. mell(fogorvos)'!F112+'8.16 sz. mell(közművelődés)'!F112+'8.24 sz. mell(Vészhelyzet)'!F112+'8.17 sz. mell(szoc.tám)'!F112+'8.18 sz. mell(szünid.étk.)'!F112+'8.... sz. mell'!F112+'8.19 sz. mell(önk.jogalk)'!F112+'8.20 sz. mell(tám.fin)'!F112+'8.21 sz. mell(államadó)'!F112+'8.22 sz. mell(önk.nem sorol)'!F112+'8.23 sz. mell(szabadidő)'!F112</f>
        <v>15286855</v>
      </c>
      <c r="G112" s="658">
        <f>'8.2 sz. mell(könyvtár)'!G112+'8.3 sz. mell(könyvtári áll.)'!G112+'8.4 sz. mell(védőnő)'!G112+'8.5 sz. mell (háziorv.)'!G112+'8.6 sz. mell (isk.étk)'!G112+'8.7 sz. mell(iskola)'!G112+'8.8 sz. mell(szolidarit)'!G112+'8.9 sz. mell(köztemető)'!G112+'8.10 sz. mell(önk.v.)'!G112+'8.11 sz. mell(közp.költs.)'!G112+'8.12 sz. mell(utak)'!G112+'8.13 sz. mell(közvil)'!G112+'8.14 sz. mell(város és község)'!G112+'8.15 sz. mell(fogorvos)'!G112+'8.16 sz. mell(közművelődés)'!G112+'8.24 sz. mell(Vészhelyzet)'!G112+'8.17 sz. mell(szoc.tám)'!G112+'8.18 sz. mell(szünid.étk.)'!G112+'8.... sz. mell'!G112+'8.19 sz. mell(önk.jogalk)'!G112+'8.20 sz. mell(tám.fin)'!G112+'8.21 sz. mell(államadó)'!G112+'8.22 sz. mell(önk.nem sorol)'!G112+'8.23 sz. mell(szabadidő)'!G112</f>
        <v>0</v>
      </c>
    </row>
    <row r="113" spans="1:7" ht="12" customHeight="1" thickBot="1" x14ac:dyDescent="0.3">
      <c r="A113" s="14" t="s">
        <v>383</v>
      </c>
      <c r="B113" s="416" t="s">
        <v>385</v>
      </c>
      <c r="C113" s="407">
        <f>'8.2 sz. mell(könyvtár)'!C113+'8.3 sz. mell(könyvtári áll.)'!C113+'8.4 sz. mell(védőnő)'!C113+'8.5 sz. mell (háziorv.)'!C113+'8.6 sz. mell (isk.étk)'!C113+'8.7 sz. mell(iskola)'!C113+'8.8 sz. mell(szolidarit)'!C113+'8.9 sz. mell(köztemető)'!C113+'8.10 sz. mell(önk.v.)'!C113+'8.11 sz. mell(közp.költs.)'!C113+'8.12 sz. mell(utak)'!C113+'8.13 sz. mell(közvil)'!C113+'8.14 sz. mell(város és község)'!C113+'8.15 sz. mell(fogorvos)'!C113+'8.16 sz. mell(közművelődés)'!C113+'8.24 sz. mell(Vészhelyzet)'!C113+'8.17 sz. mell(szoc.tám)'!C113+'8.18 sz. mell(szünid.étk.)'!C113+'8.... sz. mell'!C113+'8.19 sz. mell(önk.jogalk)'!C113+'8.20 sz. mell(tám.fin)'!C113+'8.21 sz. mell(államadó)'!C113+'8.22 sz. mell(önk.nem sorol)'!C113+'8.23 sz. mell(szabadidő)'!C113</f>
        <v>15002905</v>
      </c>
      <c r="D113" s="407">
        <f>'8.2 sz. mell(könyvtár)'!D113+'8.3 sz. mell(könyvtári áll.)'!D113+'8.4 sz. mell(védőnő)'!D113+'8.5 sz. mell (háziorv.)'!D113+'8.6 sz. mell (isk.étk)'!D113+'8.7 sz. mell(iskola)'!D113+'8.8 sz. mell(szolidarit)'!D113+'8.9 sz. mell(köztemető)'!D113+'8.10 sz. mell(önk.v.)'!D113+'8.11 sz. mell(közp.költs.)'!D113+'8.12 sz. mell(utak)'!D113+'8.13 sz. mell(közvil)'!D113+'8.14 sz. mell(város és község)'!D113+'8.15 sz. mell(fogorvos)'!D113+'8.16 sz. mell(közművelődés)'!D113+'8.24 sz. mell(Vészhelyzet)'!D113+'8.17 sz. mell(szoc.tám)'!D113+'8.18 sz. mell(szünid.étk.)'!D113+'8.... sz. mell'!D113+'8.19 sz. mell(önk.jogalk)'!D113+'8.20 sz. mell(tám.fin)'!D113+'8.21 sz. mell(államadó)'!D113+'8.22 sz. mell(önk.nem sorol)'!D113+'8.23 sz. mell(szabadidő)'!D113</f>
        <v>15002905</v>
      </c>
      <c r="E113" s="407">
        <f>'8.2 sz. mell(könyvtár)'!E113+'8.3 sz. mell(könyvtári áll.)'!E113+'8.4 sz. mell(védőnő)'!E113+'8.5 sz. mell (háziorv.)'!E113+'8.6 sz. mell (isk.étk)'!E113+'8.7 sz. mell(iskola)'!E113+'8.8 sz. mell(szolidarit)'!E113+'8.9 sz. mell(köztemető)'!E113+'8.10 sz. mell(önk.v.)'!E113+'8.11 sz. mell(közp.költs.)'!E113+'8.12 sz. mell(utak)'!E113+'8.13 sz. mell(közvil)'!E113+'8.14 sz. mell(város és község)'!E113+'8.15 sz. mell(fogorvos)'!E113+'8.16 sz. mell(közművelődés)'!E113+'8.24 sz. mell(Vészhelyzet)'!E113+'8.17 sz. mell(szoc.tám)'!E113+'8.18 sz. mell(szünid.étk.)'!E113+'8.... sz. mell'!E113+'8.19 sz. mell(önk.jogalk)'!E113+'8.20 sz. mell(tám.fin)'!E113+'8.21 sz. mell(államadó)'!E113+'8.22 sz. mell(önk.nem sorol)'!E113+'8.23 sz. mell(szabadidő)'!E113</f>
        <v>15002905</v>
      </c>
      <c r="F113" s="407">
        <f>'8.2 sz. mell(könyvtár)'!F113+'8.3 sz. mell(könyvtári áll.)'!F113+'8.4 sz. mell(védőnő)'!F113+'8.5 sz. mell (háziorv.)'!F113+'8.6 sz. mell (isk.étk)'!F113+'8.7 sz. mell(iskola)'!F113+'8.8 sz. mell(szolidarit)'!F113+'8.9 sz. mell(köztemető)'!F113+'8.10 sz. mell(önk.v.)'!F113+'8.11 sz. mell(közp.költs.)'!F113+'8.12 sz. mell(utak)'!F113+'8.13 sz. mell(közvil)'!F113+'8.14 sz. mell(város és község)'!F113+'8.15 sz. mell(fogorvos)'!F113+'8.16 sz. mell(közművelődés)'!F113+'8.24 sz. mell(Vészhelyzet)'!F113+'8.17 sz. mell(szoc.tám)'!F113+'8.18 sz. mell(szünid.étk.)'!F113+'8.... sz. mell'!F113+'8.19 sz. mell(önk.jogalk)'!F113+'8.20 sz. mell(tám.fin)'!F113+'8.21 sz. mell(államadó)'!F113+'8.22 sz. mell(önk.nem sorol)'!F113+'8.23 sz. mell(szabadidő)'!F113</f>
        <v>15002905</v>
      </c>
      <c r="G113" s="659">
        <f>'8.2 sz. mell(könyvtár)'!G113+'8.3 sz. mell(könyvtári áll.)'!G113+'8.4 sz. mell(védőnő)'!G113+'8.5 sz. mell (háziorv.)'!G113+'8.6 sz. mell (isk.étk)'!G113+'8.7 sz. mell(iskola)'!G113+'8.8 sz. mell(szolidarit)'!G113+'8.9 sz. mell(köztemető)'!G113+'8.10 sz. mell(önk.v.)'!G113+'8.11 sz. mell(közp.költs.)'!G113+'8.12 sz. mell(utak)'!G113+'8.13 sz. mell(közvil)'!G113+'8.14 sz. mell(város és község)'!G113+'8.15 sz. mell(fogorvos)'!G113+'8.16 sz. mell(közművelődés)'!G113+'8.24 sz. mell(Vészhelyzet)'!G113+'8.17 sz. mell(szoc.tám)'!G113+'8.18 sz. mell(szünid.étk.)'!G113+'8.... sz. mell'!G113+'8.19 sz. mell(önk.jogalk)'!G113+'8.20 sz. mell(tám.fin)'!G113+'8.21 sz. mell(államadó)'!G113+'8.22 sz. mell(önk.nem sorol)'!G113+'8.23 sz. mell(szabadidő)'!G113</f>
        <v>0</v>
      </c>
    </row>
    <row r="114" spans="1:7" ht="12" customHeight="1" thickBot="1" x14ac:dyDescent="0.3">
      <c r="A114" s="240" t="s">
        <v>14</v>
      </c>
      <c r="B114" s="327" t="s">
        <v>301</v>
      </c>
      <c r="C114" s="325">
        <f>'8.2 sz. mell(könyvtár)'!C114+'8.3 sz. mell(könyvtári áll.)'!C114+'8.4 sz. mell(védőnő)'!C114+'8.5 sz. mell (háziorv.)'!C114+'8.6 sz. mell (isk.étk)'!C114+'8.7 sz. mell(iskola)'!C114+'8.8 sz. mell(szolidarit)'!C114+'8.9 sz. mell(köztemető)'!C114+'8.10 sz. mell(önk.v.)'!C114+'8.11 sz. mell(közp.költs.)'!C114+'8.12 sz. mell(utak)'!C114+'8.13 sz. mell(közvil)'!C114+'8.14 sz. mell(város és község)'!C114+'8.15 sz. mell(fogorvos)'!C114+'8.16 sz. mell(közművelődés)'!C114+'8.24 sz. mell(Vészhelyzet)'!C114+'8.17 sz. mell(szoc.tám)'!C114+'8.18 sz. mell(szünid.étk.)'!C114+'8.... sz. mell'!C114+'8.19 sz. mell(önk.jogalk)'!C114+'8.20 sz. mell(tám.fin)'!C114+'8.21 sz. mell(államadó)'!C114+'8.22 sz. mell(önk.nem sorol)'!C114+'8.23 sz. mell(szabadidő)'!C114+'7.3. sz. mell'!C51+'7.4. sz. mell '!C51</f>
        <v>803538785</v>
      </c>
      <c r="D114" s="325">
        <f>'8.2 sz. mell(könyvtár)'!D114+'8.3 sz. mell(könyvtári áll.)'!D114+'8.4 sz. mell(védőnő)'!D114+'8.5 sz. mell (háziorv.)'!D114+'8.6 sz. mell (isk.étk)'!D114+'8.7 sz. mell(iskola)'!D114+'8.8 sz. mell(szolidarit)'!D114+'8.9 sz. mell(köztemető)'!D114+'8.10 sz. mell(önk.v.)'!D114+'8.11 sz. mell(közp.költs.)'!D114+'8.12 sz. mell(utak)'!D114+'8.13 sz. mell(közvil)'!D114+'8.14 sz. mell(város és község)'!D114+'8.15 sz. mell(fogorvos)'!D114+'8.16 sz. mell(közművelődés)'!D114+'8.24 sz. mell(Vészhelyzet)'!D114+'8.17 sz. mell(szoc.tám)'!D114+'8.18 sz. mell(szünid.étk.)'!D114+'8.... sz. mell'!D114+'8.19 sz. mell(önk.jogalk)'!D114+'8.20 sz. mell(tám.fin)'!D114+'8.21 sz. mell(államadó)'!D114+'8.22 sz. mell(önk.nem sorol)'!D114+'8.23 sz. mell(szabadidő)'!D114+'7.3. sz. mell'!D51+'7.4. sz. mell '!D51</f>
        <v>824557085</v>
      </c>
      <c r="E114" s="325">
        <f>'8.2 sz. mell(könyvtár)'!E114+'8.3 sz. mell(könyvtári áll.)'!E114+'8.4 sz. mell(védőnő)'!E114+'8.5 sz. mell (háziorv.)'!E114+'8.6 sz. mell (isk.étk)'!E114+'8.7 sz. mell(iskola)'!E114+'8.8 sz. mell(szolidarit)'!E114+'8.9 sz. mell(köztemető)'!E114+'8.10 sz. mell(önk.v.)'!E114+'8.11 sz. mell(közp.költs.)'!E114+'8.12 sz. mell(utak)'!E114+'8.13 sz. mell(közvil)'!E114+'8.14 sz. mell(város és község)'!E114+'8.15 sz. mell(fogorvos)'!E114+'8.16 sz. mell(közművelődés)'!E114+'8.24 sz. mell(Vészhelyzet)'!E114+'8.17 sz. mell(szoc.tám)'!E114+'8.18 sz. mell(szünid.étk.)'!E114+'8.... sz. mell'!E114+'8.19 sz. mell(önk.jogalk)'!E114+'8.20 sz. mell(tám.fin)'!E114+'8.21 sz. mell(államadó)'!E114+'8.22 sz. mell(önk.nem sorol)'!E114+'8.23 sz. mell(szabadidő)'!E114+'7.3. sz. mell'!E51+'7.4. sz. mell '!E51</f>
        <v>830682512</v>
      </c>
      <c r="F114" s="325">
        <f>'8.2 sz. mell(könyvtár)'!F114+'8.3 sz. mell(könyvtári áll.)'!F114+'8.4 sz. mell(védőnő)'!F114+'8.5 sz. mell (háziorv.)'!F114+'8.6 sz. mell (isk.étk)'!F114+'8.7 sz. mell(iskola)'!F114+'8.8 sz. mell(szolidarit)'!F114+'8.9 sz. mell(köztemető)'!F114+'8.10 sz. mell(önk.v.)'!F114+'8.11 sz. mell(közp.költs.)'!F114+'8.12 sz. mell(utak)'!F114+'8.13 sz. mell(közvil)'!F114+'8.14 sz. mell(város és község)'!F114+'8.15 sz. mell(fogorvos)'!F114+'8.16 sz. mell(közművelődés)'!F114+'8.24 sz. mell(Vészhelyzet)'!F114+'8.17 sz. mell(szoc.tám)'!F114+'8.18 sz. mell(szünid.étk.)'!F114+'8.... sz. mell'!F114+'8.19 sz. mell(önk.jogalk)'!F114+'8.20 sz. mell(tám.fin)'!F114+'8.21 sz. mell(államadó)'!F114+'8.22 sz. mell(önk.nem sorol)'!F114+'8.23 sz. mell(szabadidő)'!F114+'7.3. sz. mell'!F51+'7.4. sz. mell '!F51</f>
        <v>971313149</v>
      </c>
      <c r="G114" s="325">
        <f>'8.2 sz. mell(könyvtár)'!G114+'8.3 sz. mell(könyvtári áll.)'!G114+'8.4 sz. mell(védőnő)'!G114+'8.5 sz. mell (háziorv.)'!G114+'8.6 sz. mell (isk.étk)'!G114+'8.7 sz. mell(iskola)'!G114+'8.8 sz. mell(szolidarit)'!G114+'8.9 sz. mell(köztemető)'!G114+'8.10 sz. mell(önk.v.)'!G114+'8.11 sz. mell(közp.költs.)'!G114+'8.12 sz. mell(utak)'!G114+'8.13 sz. mell(közvil)'!G114+'8.14 sz. mell(város és község)'!G114+'8.15 sz. mell(fogorvos)'!G114+'8.16 sz. mell(közművelődés)'!G114+'8.24 sz. mell(Vészhelyzet)'!G114+'8.17 sz. mell(szoc.tám)'!G114+'8.18 sz. mell(szünid.étk.)'!G114+'8.... sz. mell'!G114+'8.19 sz. mell(önk.jogalk)'!G114+'8.20 sz. mell(tám.fin)'!G114+'8.21 sz. mell(államadó)'!G114+'8.22 sz. mell(önk.nem sorol)'!G114+'8.23 sz. mell(szabadidő)'!G114+'7.3. sz. mell'!G51+'7.4. sz. mell '!G51</f>
        <v>266421985</v>
      </c>
    </row>
    <row r="115" spans="1:7" ht="12" customHeight="1" x14ac:dyDescent="0.25">
      <c r="A115" s="11" t="s">
        <v>94</v>
      </c>
      <c r="B115" s="411" t="s">
        <v>167</v>
      </c>
      <c r="C115" s="325">
        <f>'8.2 sz. mell(könyvtár)'!C115+'8.3 sz. mell(könyvtári áll.)'!C115+'8.4 sz. mell(védőnő)'!C115+'8.5 sz. mell (háziorv.)'!C115+'8.6 sz. mell (isk.étk)'!C115+'8.7 sz. mell(iskola)'!C115+'8.8 sz. mell(szolidarit)'!C115+'8.9 sz. mell(köztemető)'!C115+'8.10 sz. mell(önk.v.)'!C115+'8.11 sz. mell(közp.költs.)'!C115+'8.12 sz. mell(utak)'!C115+'8.13 sz. mell(közvil)'!C115+'8.14 sz. mell(város és község)'!C115+'8.15 sz. mell(fogorvos)'!C115+'8.16 sz. mell(közművelődés)'!C115+'8.24 sz. mell(Vészhelyzet)'!C115+'8.17 sz. mell(szoc.tám)'!C115+'8.18 sz. mell(szünid.étk.)'!C115+'8.... sz. mell'!C115+'8.19 sz. mell(önk.jogalk)'!C115+'8.20 sz. mell(tám.fin)'!C115+'8.21 sz. mell(államadó)'!C115+'8.22 sz. mell(önk.nem sorol)'!C115+'8.23 sz. mell(szabadidő)'!C115+'7.3. sz. mell'!C52+'7.4. sz. mell '!C52</f>
        <v>752229027</v>
      </c>
      <c r="D115" s="325">
        <f>'8.2 sz. mell(könyvtár)'!D115+'8.3 sz. mell(könyvtári áll.)'!D115+'8.4 sz. mell(védőnő)'!D115+'8.5 sz. mell (háziorv.)'!D115+'8.6 sz. mell (isk.étk)'!D115+'8.7 sz. mell(iskola)'!D115+'8.8 sz. mell(szolidarit)'!D115+'8.9 sz. mell(köztemető)'!D115+'8.10 sz. mell(önk.v.)'!D115+'8.11 sz. mell(közp.költs.)'!D115+'8.12 sz. mell(utak)'!D115+'8.13 sz. mell(közvil)'!D115+'8.14 sz. mell(város és község)'!D115+'8.15 sz. mell(fogorvos)'!D115+'8.16 sz. mell(közművelődés)'!D115+'8.24 sz. mell(Vészhelyzet)'!D115+'8.17 sz. mell(szoc.tám)'!D115+'8.18 sz. mell(szünid.étk.)'!D115+'8.... sz. mell'!D115+'8.19 sz. mell(önk.jogalk)'!D115+'8.20 sz. mell(tám.fin)'!D115+'8.21 sz. mell(államadó)'!D115+'8.22 sz. mell(önk.nem sorol)'!D115+'8.23 sz. mell(szabadidő)'!D115+'7.3. sz. mell'!D52+'7.4. sz. mell '!D52</f>
        <v>772053527</v>
      </c>
      <c r="E115" s="325">
        <f>'8.2 sz. mell(könyvtár)'!E115+'8.3 sz. mell(könyvtári áll.)'!E115+'8.4 sz. mell(védőnő)'!E115+'8.5 sz. mell (háziorv.)'!E115+'8.6 sz. mell (isk.étk)'!E115+'8.7 sz. mell(iskola)'!E115+'8.8 sz. mell(szolidarit)'!E115+'8.9 sz. mell(köztemető)'!E115+'8.10 sz. mell(önk.v.)'!E115+'8.11 sz. mell(közp.költs.)'!E115+'8.12 sz. mell(utak)'!E115+'8.13 sz. mell(közvil)'!E115+'8.14 sz. mell(város és község)'!E115+'8.15 sz. mell(fogorvos)'!E115+'8.16 sz. mell(közművelődés)'!E115+'8.24 sz. mell(Vészhelyzet)'!E115+'8.17 sz. mell(szoc.tám)'!E115+'8.18 sz. mell(szünid.étk.)'!E115+'8.... sz. mell'!E115+'8.19 sz. mell(önk.jogalk)'!E115+'8.20 sz. mell(tám.fin)'!E115+'8.21 sz. mell(államadó)'!E115+'8.22 sz. mell(önk.nem sorol)'!E115+'8.23 sz. mell(szabadidő)'!E115+'7.3. sz. mell'!E52+'7.4. sz. mell '!E52</f>
        <v>772452053</v>
      </c>
      <c r="F115" s="325">
        <f>'8.2 sz. mell(könyvtár)'!F115+'8.3 sz. mell(könyvtári áll.)'!F115+'8.4 sz. mell(védőnő)'!F115+'8.5 sz. mell (háziorv.)'!F115+'8.6 sz. mell (isk.étk)'!F115+'8.7 sz. mell(iskola)'!F115+'8.8 sz. mell(szolidarit)'!F115+'8.9 sz. mell(köztemető)'!F115+'8.10 sz. mell(önk.v.)'!F115+'8.11 sz. mell(közp.költs.)'!F115+'8.12 sz. mell(utak)'!F115+'8.13 sz. mell(közvil)'!F115+'8.14 sz. mell(város és község)'!F115+'8.15 sz. mell(fogorvos)'!F115+'8.16 sz. mell(közművelődés)'!F115+'8.24 sz. mell(Vészhelyzet)'!F115+'8.17 sz. mell(szoc.tám)'!F115+'8.18 sz. mell(szünid.étk.)'!F115+'8.... sz. mell'!F115+'8.19 sz. mell(önk.jogalk)'!F115+'8.20 sz. mell(tám.fin)'!F115+'8.21 sz. mell(államadó)'!F115+'8.22 sz. mell(önk.nem sorol)'!F115+'8.23 sz. mell(szabadidő)'!F115+'7.3. sz. mell'!F52+'7.4. sz. mell '!F52</f>
        <v>773082690</v>
      </c>
      <c r="G115" s="325">
        <f>'8.2 sz. mell(könyvtár)'!G115+'8.3 sz. mell(könyvtári áll.)'!G115+'8.4 sz. mell(védőnő)'!G115+'8.5 sz. mell (háziorv.)'!G115+'8.6 sz. mell (isk.étk)'!G115+'8.7 sz. mell(iskola)'!G115+'8.8 sz. mell(szolidarit)'!G115+'8.9 sz. mell(köztemető)'!G115+'8.10 sz. mell(önk.v.)'!G115+'8.11 sz. mell(közp.költs.)'!G115+'8.12 sz. mell(utak)'!G115+'8.13 sz. mell(közvil)'!G115+'8.14 sz. mell(város és község)'!G115+'8.15 sz. mell(fogorvos)'!G115+'8.16 sz. mell(közművelődés)'!G115+'8.24 sz. mell(Vészhelyzet)'!G115+'8.17 sz. mell(szoc.tám)'!G115+'8.18 sz. mell(szünid.étk.)'!G115+'8.... sz. mell'!G115+'8.19 sz. mell(önk.jogalk)'!G115+'8.20 sz. mell(tám.fin)'!G115+'8.21 sz. mell(államadó)'!G115+'8.22 sz. mell(önk.nem sorol)'!G115+'8.23 sz. mell(szabadidő)'!G115+'7.3. sz. mell'!G52+'7.4. sz. mell '!G52</f>
        <v>101253040</v>
      </c>
    </row>
    <row r="116" spans="1:7" ht="12" customHeight="1" x14ac:dyDescent="0.25">
      <c r="A116" s="11" t="s">
        <v>95</v>
      </c>
      <c r="B116" s="417" t="s">
        <v>305</v>
      </c>
      <c r="C116" s="400">
        <f>'8.2 sz. mell(könyvtár)'!C116+'8.3 sz. mell(könyvtári áll.)'!C116+'8.4 sz. mell(védőnő)'!C116+'8.5 sz. mell (háziorv.)'!C116+'8.6 sz. mell (isk.étk)'!C116+'8.7 sz. mell(iskola)'!C116+'8.8 sz. mell(szolidarit)'!C116+'8.9 sz. mell(köztemető)'!C116+'8.10 sz. mell(önk.v.)'!C116+'8.11 sz. mell(közp.költs.)'!C116+'8.12 sz. mell(utak)'!C116+'8.13 sz. mell(közvil)'!C116+'8.14 sz. mell(város és község)'!C116+'8.15 sz. mell(fogorvos)'!C116+'8.16 sz. mell(közművelődés)'!C116+'8.24 sz. mell(Vészhelyzet)'!C116+'8.17 sz. mell(szoc.tám)'!C116+'8.18 sz. mell(szünid.étk.)'!C116+'8.... sz. mell'!C116+'8.19 sz. mell(önk.jogalk)'!C116+'8.20 sz. mell(tám.fin)'!C116+'8.21 sz. mell(államadó)'!C116+'8.22 sz. mell(önk.nem sorol)'!C116+'8.23 sz. mell(szabadidő)'!C116</f>
        <v>263905609</v>
      </c>
      <c r="D116" s="400">
        <f>'8.2 sz. mell(könyvtár)'!D116+'8.3 sz. mell(könyvtári áll.)'!D116+'8.4 sz. mell(védőnő)'!D116+'8.5 sz. mell (háziorv.)'!D116+'8.6 sz. mell (isk.étk)'!D116+'8.7 sz. mell(iskola)'!D116+'8.8 sz. mell(szolidarit)'!D116+'8.9 sz. mell(köztemető)'!D116+'8.10 sz. mell(önk.v.)'!D116+'8.11 sz. mell(közp.költs.)'!D116+'8.12 sz. mell(utak)'!D116+'8.13 sz. mell(közvil)'!D116+'8.14 sz. mell(város és község)'!D116+'8.15 sz. mell(fogorvos)'!D116+'8.16 sz. mell(közművelődés)'!D116+'8.24 sz. mell(Vészhelyzet)'!D116+'8.17 sz. mell(szoc.tám)'!D116+'8.18 sz. mell(szünid.étk.)'!D116+'8.... sz. mell'!D116+'8.19 sz. mell(önk.jogalk)'!D116+'8.20 sz. mell(tám.fin)'!D116+'8.21 sz. mell(államadó)'!D116+'8.22 sz. mell(önk.nem sorol)'!D116+'8.23 sz. mell(szabadidő)'!D116</f>
        <v>263905609</v>
      </c>
      <c r="E116" s="400">
        <f>'8.2 sz. mell(könyvtár)'!E116+'8.3 sz. mell(könyvtári áll.)'!E116+'8.4 sz. mell(védőnő)'!E116+'8.5 sz. mell (háziorv.)'!E116+'8.6 sz. mell (isk.étk)'!E116+'8.7 sz. mell(iskola)'!E116+'8.8 sz. mell(szolidarit)'!E116+'8.9 sz. mell(köztemető)'!E116+'8.10 sz. mell(önk.v.)'!E116+'8.11 sz. mell(közp.költs.)'!E116+'8.12 sz. mell(utak)'!E116+'8.13 sz. mell(közvil)'!E116+'8.14 sz. mell(város és község)'!E116+'8.15 sz. mell(fogorvos)'!E116+'8.16 sz. mell(közművelődés)'!E116+'8.24 sz. mell(Vészhelyzet)'!E116+'8.17 sz. mell(szoc.tám)'!E116+'8.18 sz. mell(szünid.étk.)'!E116+'8.... sz. mell'!E116+'8.19 sz. mell(önk.jogalk)'!E116+'8.20 sz. mell(tám.fin)'!E116+'8.21 sz. mell(államadó)'!E116+'8.22 sz. mell(önk.nem sorol)'!E116+'8.23 sz. mell(szabadidő)'!E116</f>
        <v>263905609</v>
      </c>
      <c r="F116" s="400">
        <f>'8.2 sz. mell(könyvtár)'!F116+'8.3 sz. mell(könyvtári áll.)'!F116+'8.4 sz. mell(védőnő)'!F116+'8.5 sz. mell (háziorv.)'!F116+'8.6 sz. mell (isk.étk)'!F116+'8.7 sz. mell(iskola)'!F116+'8.8 sz. mell(szolidarit)'!F116+'8.9 sz. mell(köztemető)'!F116+'8.10 sz. mell(önk.v.)'!F116+'8.11 sz. mell(közp.költs.)'!F116+'8.12 sz. mell(utak)'!F116+'8.13 sz. mell(közvil)'!F116+'8.14 sz. mell(város és község)'!F116+'8.15 sz. mell(fogorvos)'!F116+'8.16 sz. mell(közművelődés)'!F116+'8.24 sz. mell(Vészhelyzet)'!F116+'8.17 sz. mell(szoc.tám)'!F116+'8.18 sz. mell(szünid.étk.)'!F116+'8.... sz. mell'!F116+'8.19 sz. mell(önk.jogalk)'!F116+'8.20 sz. mell(tám.fin)'!F116+'8.21 sz. mell(államadó)'!F116+'8.22 sz. mell(önk.nem sorol)'!F116+'8.23 sz. mell(szabadidő)'!F116</f>
        <v>263905609</v>
      </c>
      <c r="G116" s="658">
        <f>'8.2 sz. mell(könyvtár)'!G116+'8.3 sz. mell(könyvtári áll.)'!G116+'8.4 sz. mell(védőnő)'!G116+'8.5 sz. mell (háziorv.)'!G116+'8.6 sz. mell (isk.étk)'!G116+'8.7 sz. mell(iskola)'!G116+'8.8 sz. mell(szolidarit)'!G116+'8.9 sz. mell(köztemető)'!G116+'8.10 sz. mell(önk.v.)'!G116+'8.11 sz. mell(közp.költs.)'!G116+'8.12 sz. mell(utak)'!G116+'8.13 sz. mell(közvil)'!G116+'8.14 sz. mell(város és község)'!G116+'8.15 sz. mell(fogorvos)'!G116+'8.16 sz. mell(közművelődés)'!G116+'8.24 sz. mell(Vészhelyzet)'!G116+'8.17 sz. mell(szoc.tám)'!G116+'8.18 sz. mell(szünid.étk.)'!G116+'8.... sz. mell'!G116+'8.19 sz. mell(önk.jogalk)'!G116+'8.20 sz. mell(tám.fin)'!G116+'8.21 sz. mell(államadó)'!G116+'8.22 sz. mell(önk.nem sorol)'!G116+'8.23 sz. mell(szabadidő)'!G116</f>
        <v>0</v>
      </c>
    </row>
    <row r="117" spans="1:7" ht="12" customHeight="1" x14ac:dyDescent="0.25">
      <c r="A117" s="11" t="s">
        <v>96</v>
      </c>
      <c r="B117" s="417" t="s">
        <v>144</v>
      </c>
      <c r="C117" s="400">
        <f>'8.2 sz. mell(könyvtár)'!C117+'8.3 sz. mell(könyvtári áll.)'!C117+'8.4 sz. mell(védőnő)'!C117+'8.5 sz. mell (háziorv.)'!C117+'8.6 sz. mell (isk.étk)'!C117+'8.7 sz. mell(iskola)'!C117+'8.8 sz. mell(szolidarit)'!C117+'8.9 sz. mell(köztemető)'!C117+'8.10 sz. mell(önk.v.)'!C117+'8.11 sz. mell(közp.költs.)'!C117+'8.12 sz. mell(utak)'!C117+'8.13 sz. mell(közvil)'!C117+'8.14 sz. mell(város és község)'!C117+'8.15 sz. mell(fogorvos)'!C117+'8.16 sz. mell(közművelődés)'!C117+'8.24 sz. mell(Vészhelyzet)'!C117+'8.17 sz. mell(szoc.tám)'!C117+'8.18 sz. mell(szünid.étk.)'!C117+'8.... sz. mell'!C117+'8.19 sz. mell(önk.jogalk)'!C117+'8.20 sz. mell(tám.fin)'!C117+'8.21 sz. mell(államadó)'!C117+'8.22 sz. mell(önk.nem sorol)'!C117+'8.23 sz. mell(szabadidő)'!C117+'10.2 sz. mell(műk)'!C53</f>
        <v>51309758</v>
      </c>
      <c r="D117" s="400">
        <f>'8.2 sz. mell(könyvtár)'!D117+'8.3 sz. mell(könyvtári áll.)'!D117+'8.4 sz. mell(védőnő)'!D117+'8.5 sz. mell (háziorv.)'!D117+'8.6 sz. mell (isk.étk)'!D117+'8.7 sz. mell(iskola)'!D117+'8.8 sz. mell(szolidarit)'!D117+'8.9 sz. mell(köztemető)'!D117+'8.10 sz. mell(önk.v.)'!D117+'8.11 sz. mell(közp.költs.)'!D117+'8.12 sz. mell(utak)'!D117+'8.13 sz. mell(közvil)'!D117+'8.14 sz. mell(város és község)'!D117+'8.15 sz. mell(fogorvos)'!D117+'8.16 sz. mell(közművelődés)'!D117+'8.24 sz. mell(Vészhelyzet)'!D117+'8.17 sz. mell(szoc.tám)'!D117+'8.18 sz. mell(szünid.étk.)'!D117+'8.... sz. mell'!D117+'8.19 sz. mell(önk.jogalk)'!D117+'8.20 sz. mell(tám.fin)'!D117+'8.21 sz. mell(államadó)'!D117+'8.22 sz. mell(önk.nem sorol)'!D117+'8.23 sz. mell(szabadidő)'!D117+'10.2 sz. mell(műk)'!D53</f>
        <v>52503558</v>
      </c>
      <c r="E117" s="400">
        <f>'8.2 sz. mell(könyvtár)'!E117+'8.3 sz. mell(könyvtári áll.)'!E117+'8.4 sz. mell(védőnő)'!E117+'8.5 sz. mell (háziorv.)'!E117+'8.6 sz. mell (isk.étk)'!E117+'8.7 sz. mell(iskola)'!E117+'8.8 sz. mell(szolidarit)'!E117+'8.9 sz. mell(köztemető)'!E117+'8.10 sz. mell(önk.v.)'!E117+'8.11 sz. mell(közp.költs.)'!E117+'8.12 sz. mell(utak)'!E117+'8.13 sz. mell(közvil)'!E117+'8.14 sz. mell(város és község)'!E117+'8.15 sz. mell(fogorvos)'!E117+'8.16 sz. mell(közművelődés)'!E117+'8.24 sz. mell(Vészhelyzet)'!E117+'8.17 sz. mell(szoc.tám)'!E117+'8.18 sz. mell(szünid.étk.)'!E117+'8.... sz. mell'!E117+'8.19 sz. mell(önk.jogalk)'!E117+'8.20 sz. mell(tám.fin)'!E117+'8.21 sz. mell(államadó)'!E117+'8.22 sz. mell(önk.nem sorol)'!E117+'8.23 sz. mell(szabadidő)'!E117+'10.2 sz. mell(műk)'!E53</f>
        <v>52503558</v>
      </c>
      <c r="F117" s="400">
        <f>'8.2 sz. mell(könyvtár)'!F117+'8.3 sz. mell(könyvtári áll.)'!F117+'8.4 sz. mell(védőnő)'!F117+'8.5 sz. mell (háziorv.)'!F117+'8.6 sz. mell (isk.étk)'!F117+'8.7 sz. mell(iskola)'!F117+'8.8 sz. mell(szolidarit)'!F117+'8.9 sz. mell(köztemető)'!F117+'8.10 sz. mell(önk.v.)'!F117+'8.11 sz. mell(közp.költs.)'!F117+'8.12 sz. mell(utak)'!F117+'8.13 sz. mell(közvil)'!F117+'8.14 sz. mell(város és község)'!F117+'8.15 sz. mell(fogorvos)'!F117+'8.16 sz. mell(közművelődés)'!F117+'8.24 sz. mell(Vészhelyzet)'!F117+'8.17 sz. mell(szoc.tám)'!F117+'8.18 sz. mell(szünid.étk.)'!F117+'8.... sz. mell'!F117+'8.19 sz. mell(önk.jogalk)'!F117+'8.20 sz. mell(tám.fin)'!F117+'8.21 sz. mell(államadó)'!F117+'8.22 sz. mell(önk.nem sorol)'!F117+'8.23 sz. mell(szabadidő)'!F117+'10.2 sz. mell(műk)'!F53</f>
        <v>192503558</v>
      </c>
      <c r="G117" s="400">
        <f>'8.2 sz. mell(könyvtár)'!G117+'8.3 sz. mell(könyvtári áll.)'!G117+'8.4 sz. mell(védőnő)'!G117+'8.5 sz. mell (háziorv.)'!G117+'8.6 sz. mell (isk.étk)'!G117+'8.7 sz. mell(iskola)'!G117+'8.8 sz. mell(szolidarit)'!G117+'8.9 sz. mell(köztemető)'!G117+'8.10 sz. mell(önk.v.)'!G117+'8.11 sz. mell(közp.költs.)'!G117+'8.12 sz. mell(utak)'!G117+'8.13 sz. mell(közvil)'!G117+'8.14 sz. mell(város és község)'!G117+'8.15 sz. mell(fogorvos)'!G117+'8.16 sz. mell(közművelődés)'!G117+'8.24 sz. mell(Vészhelyzet)'!G117+'8.17 sz. mell(szoc.tám)'!G117+'8.18 sz. mell(szünid.étk.)'!G117+'8.... sz. mell'!G117+'8.19 sz. mell(önk.jogalk)'!G117+'8.20 sz. mell(tám.fin)'!G117+'8.21 sz. mell(államadó)'!G117+'8.22 sz. mell(önk.nem sorol)'!G117+'8.23 sz. mell(szabadidő)'!G117+'10.2 sz. mell(műk)'!G53</f>
        <v>160896796</v>
      </c>
    </row>
    <row r="118" spans="1:7" ht="12" customHeight="1" x14ac:dyDescent="0.25">
      <c r="A118" s="11" t="s">
        <v>97</v>
      </c>
      <c r="B118" s="417" t="s">
        <v>306</v>
      </c>
      <c r="C118" s="400">
        <f>'8.2 sz. mell(könyvtár)'!C118+'8.3 sz. mell(könyvtári áll.)'!C118+'8.4 sz. mell(védőnő)'!C118+'8.5 sz. mell (háziorv.)'!C118+'8.6 sz. mell (isk.étk)'!C118+'8.7 sz. mell(iskola)'!C118+'8.8 sz. mell(szolidarit)'!C118+'8.9 sz. mell(köztemető)'!C118+'8.10 sz. mell(önk.v.)'!C118+'8.11 sz. mell(közp.költs.)'!C118+'8.12 sz. mell(utak)'!C118+'8.13 sz. mell(közvil)'!C118+'8.14 sz. mell(város és község)'!C118+'8.15 sz. mell(fogorvos)'!C118+'8.16 sz. mell(közművelődés)'!C118+'8.24 sz. mell(Vészhelyzet)'!C118+'8.17 sz. mell(szoc.tám)'!C118+'8.18 sz. mell(szünid.étk.)'!C118+'8.... sz. mell'!C118+'8.19 sz. mell(önk.jogalk)'!C118+'8.20 sz. mell(tám.fin)'!C118+'8.21 sz. mell(államadó)'!C118+'8.22 sz. mell(önk.nem sorol)'!C118+'8.23 sz. mell(szabadidő)'!C118</f>
        <v>0</v>
      </c>
      <c r="D118" s="400">
        <f>'8.2 sz. mell(könyvtár)'!D118+'8.3 sz. mell(könyvtári áll.)'!D118+'8.4 sz. mell(védőnő)'!D118+'8.5 sz. mell (háziorv.)'!D118+'8.6 sz. mell (isk.étk)'!D118+'8.7 sz. mell(iskola)'!D118+'8.8 sz. mell(szolidarit)'!D118+'8.9 sz. mell(köztemető)'!D118+'8.10 sz. mell(önk.v.)'!D118+'8.11 sz. mell(közp.költs.)'!D118+'8.12 sz. mell(utak)'!D118+'8.13 sz. mell(közvil)'!D118+'8.14 sz. mell(város és község)'!D118+'8.15 sz. mell(fogorvos)'!D118+'8.16 sz. mell(közművelődés)'!D118+'8.24 sz. mell(Vészhelyzet)'!D118+'8.17 sz. mell(szoc.tám)'!D118+'8.18 sz. mell(szünid.étk.)'!D118+'8.... sz. mell'!D118+'8.19 sz. mell(önk.jogalk)'!D118+'8.20 sz. mell(tám.fin)'!D118+'8.21 sz. mell(államadó)'!D118+'8.22 sz. mell(önk.nem sorol)'!D118+'8.23 sz. mell(szabadidő)'!D118</f>
        <v>0</v>
      </c>
      <c r="E118" s="400">
        <f>'8.2 sz. mell(könyvtár)'!E118+'8.3 sz. mell(könyvtári áll.)'!E118+'8.4 sz. mell(védőnő)'!E118+'8.5 sz. mell (háziorv.)'!E118+'8.6 sz. mell (isk.étk)'!E118+'8.7 sz. mell(iskola)'!E118+'8.8 sz. mell(szolidarit)'!E118+'8.9 sz. mell(köztemető)'!E118+'8.10 sz. mell(önk.v.)'!E118+'8.11 sz. mell(közp.költs.)'!E118+'8.12 sz. mell(utak)'!E118+'8.13 sz. mell(közvil)'!E118+'8.14 sz. mell(város és község)'!E118+'8.15 sz. mell(fogorvos)'!E118+'8.16 sz. mell(közművelődés)'!E118+'8.24 sz. mell(Vészhelyzet)'!E118+'8.17 sz. mell(szoc.tám)'!E118+'8.18 sz. mell(szünid.étk.)'!E118+'8.... sz. mell'!E118+'8.19 sz. mell(önk.jogalk)'!E118+'8.20 sz. mell(tám.fin)'!E118+'8.21 sz. mell(államadó)'!E118+'8.22 sz. mell(önk.nem sorol)'!E118+'8.23 sz. mell(szabadidő)'!E118</f>
        <v>0</v>
      </c>
      <c r="F118" s="400">
        <f>'8.2 sz. mell(könyvtár)'!F118+'8.3 sz. mell(könyvtári áll.)'!F118+'8.4 sz. mell(védőnő)'!F118+'8.5 sz. mell (háziorv.)'!F118+'8.6 sz. mell (isk.étk)'!F118+'8.7 sz. mell(iskola)'!F118+'8.8 sz. mell(szolidarit)'!F118+'8.9 sz. mell(köztemető)'!F118+'8.10 sz. mell(önk.v.)'!F118+'8.11 sz. mell(közp.költs.)'!F118+'8.12 sz. mell(utak)'!F118+'8.13 sz. mell(közvil)'!F118+'8.14 sz. mell(város és község)'!F118+'8.15 sz. mell(fogorvos)'!F118+'8.16 sz. mell(közművelődés)'!F118+'8.24 sz. mell(Vészhelyzet)'!F118+'8.17 sz. mell(szoc.tám)'!F118+'8.18 sz. mell(szünid.étk.)'!F118+'8.... sz. mell'!F118+'8.19 sz. mell(önk.jogalk)'!F118+'8.20 sz. mell(tám.fin)'!F118+'8.21 sz. mell(államadó)'!F118+'8.22 sz. mell(önk.nem sorol)'!F118+'8.23 sz. mell(szabadidő)'!F118</f>
        <v>0</v>
      </c>
      <c r="G118" s="400">
        <f>'8.2 sz. mell(könyvtár)'!G118+'8.3 sz. mell(könyvtári áll.)'!G118+'8.4 sz. mell(védőnő)'!G118+'8.5 sz. mell (háziorv.)'!G118+'8.6 sz. mell (isk.étk)'!G118+'8.7 sz. mell(iskola)'!G118+'8.8 sz. mell(szolidarit)'!G118+'8.9 sz. mell(köztemető)'!G118+'8.10 sz. mell(önk.v.)'!G118+'8.11 sz. mell(közp.költs.)'!G118+'8.12 sz. mell(utak)'!G118+'8.13 sz. mell(közvil)'!G118+'8.14 sz. mell(város és község)'!G118+'8.15 sz. mell(fogorvos)'!G118+'8.16 sz. mell(közművelődés)'!G118+'8.24 sz. mell(Vészhelyzet)'!G118+'8.17 sz. mell(szoc.tám)'!G118+'8.18 sz. mell(szünid.étk.)'!G118+'8.... sz. mell'!G118+'8.19 sz. mell(önk.jogalk)'!G118+'8.20 sz. mell(tám.fin)'!G118+'8.21 sz. mell(államadó)'!G118+'8.22 sz. mell(önk.nem sorol)'!G118+'8.23 sz. mell(szabadidő)'!G118</f>
        <v>0</v>
      </c>
    </row>
    <row r="119" spans="1:7" ht="12" customHeight="1" x14ac:dyDescent="0.25">
      <c r="A119" s="11" t="s">
        <v>98</v>
      </c>
      <c r="B119" s="390" t="s">
        <v>169</v>
      </c>
      <c r="C119" s="400">
        <f>'8.2 sz. mell(könyvtár)'!C119+'8.3 sz. mell(könyvtári áll.)'!C119+'8.4 sz. mell(védőnő)'!C119+'8.5 sz. mell (háziorv.)'!C119+'8.6 sz. mell (isk.étk)'!C119+'8.7 sz. mell(iskola)'!C119+'8.8 sz. mell(szolidarit)'!C119+'8.9 sz. mell(köztemető)'!C119+'8.10 sz. mell(önk.v.)'!C119+'8.11 sz. mell(közp.költs.)'!C119+'8.12 sz. mell(utak)'!C119+'8.13 sz. mell(közvil)'!C119+'8.14 sz. mell(város és község)'!C119+'8.15 sz. mell(fogorvos)'!C119+'8.16 sz. mell(közművelődés)'!C119+'8.24 sz. mell(Vészhelyzet)'!C119+'8.17 sz. mell(szoc.tám)'!C119+'8.18 sz. mell(szünid.étk.)'!C119+'8.... sz. mell'!C119+'8.19 sz. mell(önk.jogalk)'!C119+'8.20 sz. mell(tám.fin)'!C119+'8.21 sz. mell(államadó)'!C119+'8.22 sz. mell(önk.nem sorol)'!C119+'8.23 sz. mell(szabadidő)'!C119</f>
        <v>0</v>
      </c>
      <c r="D119" s="400">
        <f>'8.2 sz. mell(könyvtár)'!D119+'8.3 sz. mell(könyvtári áll.)'!D119+'8.4 sz. mell(védőnő)'!D119+'8.5 sz. mell (háziorv.)'!D119+'8.6 sz. mell (isk.étk)'!D119+'8.7 sz. mell(iskola)'!D119+'8.8 sz. mell(szolidarit)'!D119+'8.9 sz. mell(köztemető)'!D119+'8.10 sz. mell(önk.v.)'!D119+'8.11 sz. mell(közp.költs.)'!D119+'8.12 sz. mell(utak)'!D119+'8.13 sz. mell(közvil)'!D119+'8.14 sz. mell(város és község)'!D119+'8.15 sz. mell(fogorvos)'!D119+'8.16 sz. mell(közművelődés)'!D119+'8.24 sz. mell(Vészhelyzet)'!D119+'8.17 sz. mell(szoc.tám)'!D119+'8.18 sz. mell(szünid.étk.)'!D119+'8.... sz. mell'!D119+'8.19 sz. mell(önk.jogalk)'!D119+'8.20 sz. mell(tám.fin)'!D119+'8.21 sz. mell(államadó)'!D119+'8.22 sz. mell(önk.nem sorol)'!D119+'8.23 sz. mell(szabadidő)'!D119</f>
        <v>0</v>
      </c>
      <c r="E119" s="400">
        <f>'8.2 sz. mell(könyvtár)'!E119+'8.3 sz. mell(könyvtári áll.)'!E119+'8.4 sz. mell(védőnő)'!E119+'8.5 sz. mell (háziorv.)'!E119+'8.6 sz. mell (isk.étk)'!E119+'8.7 sz. mell(iskola)'!E119+'8.8 sz. mell(szolidarit)'!E119+'8.9 sz. mell(köztemető)'!E119+'8.10 sz. mell(önk.v.)'!E119+'8.11 sz. mell(közp.költs.)'!E119+'8.12 sz. mell(utak)'!E119+'8.13 sz. mell(közvil)'!E119+'8.14 sz. mell(város és község)'!E119+'8.15 sz. mell(fogorvos)'!E119+'8.16 sz. mell(közművelődés)'!E119+'8.24 sz. mell(Vészhelyzet)'!E119+'8.17 sz. mell(szoc.tám)'!E119+'8.18 sz. mell(szünid.étk.)'!E119+'8.... sz. mell'!E119+'8.19 sz. mell(önk.jogalk)'!E119+'8.20 sz. mell(tám.fin)'!E119+'8.21 sz. mell(államadó)'!E119+'8.22 sz. mell(önk.nem sorol)'!E119+'8.23 sz. mell(szabadidő)'!E119</f>
        <v>5726901</v>
      </c>
      <c r="F119" s="400">
        <f>'8.2 sz. mell(könyvtár)'!F119+'8.3 sz. mell(könyvtári áll.)'!F119+'8.4 sz. mell(védőnő)'!F119+'8.5 sz. mell (háziorv.)'!F119+'8.6 sz. mell (isk.étk)'!F119+'8.7 sz. mell(iskola)'!F119+'8.8 sz. mell(szolidarit)'!F119+'8.9 sz. mell(köztemető)'!F119+'8.10 sz. mell(önk.v.)'!F119+'8.11 sz. mell(közp.költs.)'!F119+'8.12 sz. mell(utak)'!F119+'8.13 sz. mell(közvil)'!F119+'8.14 sz. mell(város és község)'!F119+'8.15 sz. mell(fogorvos)'!F119+'8.16 sz. mell(közművelődés)'!F119+'8.24 sz. mell(Vészhelyzet)'!F119+'8.17 sz. mell(szoc.tám)'!F119+'8.18 sz. mell(szünid.étk.)'!F119+'8.... sz. mell'!F119+'8.19 sz. mell(önk.jogalk)'!F119+'8.20 sz. mell(tám.fin)'!F119+'8.21 sz. mell(államadó)'!F119+'8.22 sz. mell(önk.nem sorol)'!F119+'8.23 sz. mell(szabadidő)'!F119</f>
        <v>5726901</v>
      </c>
      <c r="G119" s="400">
        <f>'8.2 sz. mell(könyvtár)'!G119+'8.3 sz. mell(könyvtári áll.)'!G119+'8.4 sz. mell(védőnő)'!G119+'8.5 sz. mell (háziorv.)'!G119+'8.6 sz. mell (isk.étk)'!G119+'8.7 sz. mell(iskola)'!G119+'8.8 sz. mell(szolidarit)'!G119+'8.9 sz. mell(köztemető)'!G119+'8.10 sz. mell(önk.v.)'!G119+'8.11 sz. mell(közp.költs.)'!G119+'8.12 sz. mell(utak)'!G119+'8.13 sz. mell(közvil)'!G119+'8.14 sz. mell(város és község)'!G119+'8.15 sz. mell(fogorvos)'!G119+'8.16 sz. mell(közművelődés)'!G119+'8.24 sz. mell(Vészhelyzet)'!G119+'8.17 sz. mell(szoc.tám)'!G119+'8.18 sz. mell(szünid.étk.)'!G119+'8.... sz. mell'!G119+'8.19 sz. mell(önk.jogalk)'!G119+'8.20 sz. mell(tám.fin)'!G119+'8.21 sz. mell(államadó)'!G119+'8.22 sz. mell(önk.nem sorol)'!G119+'8.23 sz. mell(szabadidő)'!G119</f>
        <v>4272149</v>
      </c>
    </row>
    <row r="120" spans="1:7" ht="12" customHeight="1" x14ac:dyDescent="0.25">
      <c r="A120" s="11" t="s">
        <v>107</v>
      </c>
      <c r="B120" s="389" t="s">
        <v>368</v>
      </c>
      <c r="C120" s="400">
        <f>'8.2 sz. mell(könyvtár)'!C120+'8.3 sz. mell(könyvtári áll.)'!C120+'8.4 sz. mell(védőnő)'!C120+'8.5 sz. mell (háziorv.)'!C120+'8.6 sz. mell (isk.étk)'!C120+'8.7 sz. mell(iskola)'!C120+'8.8 sz. mell(szolidarit)'!C120+'8.9 sz. mell(köztemető)'!C120+'8.10 sz. mell(önk.v.)'!C120+'8.11 sz. mell(közp.költs.)'!C120+'8.12 sz. mell(utak)'!C120+'8.13 sz. mell(közvil)'!C120+'8.14 sz. mell(város és község)'!C120+'8.15 sz. mell(fogorvos)'!C120+'8.16 sz. mell(közművelődés)'!C120+'8.24 sz. mell(Vészhelyzet)'!C120+'8.17 sz. mell(szoc.tám)'!C120+'8.18 sz. mell(szünid.étk.)'!C120+'8.... sz. mell'!C120+'8.19 sz. mell(önk.jogalk)'!C120+'8.20 sz. mell(tám.fin)'!C120+'8.21 sz. mell(államadó)'!C120+'8.22 sz. mell(önk.nem sorol)'!C120+'8.23 sz. mell(szabadidő)'!C120</f>
        <v>0</v>
      </c>
      <c r="D120" s="400">
        <f>'8.2 sz. mell(könyvtár)'!D120+'8.3 sz. mell(könyvtári áll.)'!D120+'8.4 sz. mell(védőnő)'!D120+'8.5 sz. mell (háziorv.)'!D120+'8.6 sz. mell (isk.étk)'!D120+'8.7 sz. mell(iskola)'!D120+'8.8 sz. mell(szolidarit)'!D120+'8.9 sz. mell(köztemető)'!D120+'8.10 sz. mell(önk.v.)'!D120+'8.11 sz. mell(közp.költs.)'!D120+'8.12 sz. mell(utak)'!D120+'8.13 sz. mell(közvil)'!D120+'8.14 sz. mell(város és község)'!D120+'8.15 sz. mell(fogorvos)'!D120+'8.16 sz. mell(közművelődés)'!D120+'8.24 sz. mell(Vészhelyzet)'!D120+'8.17 sz. mell(szoc.tám)'!D120+'8.18 sz. mell(szünid.étk.)'!D120+'8.... sz. mell'!D120+'8.19 sz. mell(önk.jogalk)'!D120+'8.20 sz. mell(tám.fin)'!D120+'8.21 sz. mell(államadó)'!D120+'8.22 sz. mell(önk.nem sorol)'!D120+'8.23 sz. mell(szabadidő)'!D120</f>
        <v>0</v>
      </c>
      <c r="E120" s="400">
        <f>'8.2 sz. mell(könyvtár)'!E120+'8.3 sz. mell(könyvtári áll.)'!E120+'8.4 sz. mell(védőnő)'!E120+'8.5 sz. mell (háziorv.)'!E120+'8.6 sz. mell (isk.étk)'!E120+'8.7 sz. mell(iskola)'!E120+'8.8 sz. mell(szolidarit)'!E120+'8.9 sz. mell(köztemető)'!E120+'8.10 sz. mell(önk.v.)'!E120+'8.11 sz. mell(közp.költs.)'!E120+'8.12 sz. mell(utak)'!E120+'8.13 sz. mell(közvil)'!E120+'8.14 sz. mell(város és község)'!E120+'8.15 sz. mell(fogorvos)'!E120+'8.16 sz. mell(közművelődés)'!E120+'8.24 sz. mell(Vészhelyzet)'!E120+'8.17 sz. mell(szoc.tám)'!E120+'8.18 sz. mell(szünid.étk.)'!E120+'8.... sz. mell'!E120+'8.19 sz. mell(önk.jogalk)'!E120+'8.20 sz. mell(tám.fin)'!E120+'8.21 sz. mell(államadó)'!E120+'8.22 sz. mell(önk.nem sorol)'!E120+'8.23 sz. mell(szabadidő)'!E120</f>
        <v>0</v>
      </c>
      <c r="F120" s="400">
        <f>'8.2 sz. mell(könyvtár)'!F120+'8.3 sz. mell(könyvtári áll.)'!F120+'8.4 sz. mell(védőnő)'!F120+'8.5 sz. mell (háziorv.)'!F120+'8.6 sz. mell (isk.étk)'!F120+'8.7 sz. mell(iskola)'!F120+'8.8 sz. mell(szolidarit)'!F120+'8.9 sz. mell(köztemető)'!F120+'8.10 sz. mell(önk.v.)'!F120+'8.11 sz. mell(közp.költs.)'!F120+'8.12 sz. mell(utak)'!F120+'8.13 sz. mell(közvil)'!F120+'8.14 sz. mell(város és község)'!F120+'8.15 sz. mell(fogorvos)'!F120+'8.16 sz. mell(közművelődés)'!F120+'8.24 sz. mell(Vészhelyzet)'!F120+'8.17 sz. mell(szoc.tám)'!F120+'8.18 sz. mell(szünid.étk.)'!F120+'8.... sz. mell'!F120+'8.19 sz. mell(önk.jogalk)'!F120+'8.20 sz. mell(tám.fin)'!F120+'8.21 sz. mell(államadó)'!F120+'8.22 sz. mell(önk.nem sorol)'!F120+'8.23 sz. mell(szabadidő)'!F120</f>
        <v>0</v>
      </c>
      <c r="G120" s="400">
        <f>'8.2 sz. mell(könyvtár)'!G120+'8.3 sz. mell(könyvtári áll.)'!G120+'8.4 sz. mell(védőnő)'!G120+'8.5 sz. mell (háziorv.)'!G120+'8.6 sz. mell (isk.étk)'!G120+'8.7 sz. mell(iskola)'!G120+'8.8 sz. mell(szolidarit)'!G120+'8.9 sz. mell(köztemető)'!G120+'8.10 sz. mell(önk.v.)'!G120+'8.11 sz. mell(közp.költs.)'!G120+'8.12 sz. mell(utak)'!G120+'8.13 sz. mell(közvil)'!G120+'8.14 sz. mell(város és község)'!G120+'8.15 sz. mell(fogorvos)'!G120+'8.16 sz. mell(közművelődés)'!G120+'8.24 sz. mell(Vészhelyzet)'!G120+'8.17 sz. mell(szoc.tám)'!G120+'8.18 sz. mell(szünid.étk.)'!G120+'8.... sz. mell'!G120+'8.19 sz. mell(önk.jogalk)'!G120+'8.20 sz. mell(tám.fin)'!G120+'8.21 sz. mell(államadó)'!G120+'8.22 sz. mell(önk.nem sorol)'!G120+'8.23 sz. mell(szabadidő)'!G120</f>
        <v>0</v>
      </c>
    </row>
    <row r="121" spans="1:7" ht="12" customHeight="1" x14ac:dyDescent="0.25">
      <c r="A121" s="11" t="s">
        <v>109</v>
      </c>
      <c r="B121" s="418" t="s">
        <v>311</v>
      </c>
      <c r="C121" s="400">
        <f>'8.2 sz. mell(könyvtár)'!C121+'8.3 sz. mell(könyvtári áll.)'!C121+'8.4 sz. mell(védőnő)'!C121+'8.5 sz. mell (háziorv.)'!C121+'8.6 sz. mell (isk.étk)'!C121+'8.7 sz. mell(iskola)'!C121+'8.8 sz. mell(szolidarit)'!C121+'8.9 sz. mell(köztemető)'!C121+'8.10 sz. mell(önk.v.)'!C121+'8.11 sz. mell(közp.költs.)'!C121+'8.12 sz. mell(utak)'!C121+'8.13 sz. mell(közvil)'!C121+'8.14 sz. mell(város és község)'!C121+'8.15 sz. mell(fogorvos)'!C121+'8.16 sz. mell(közművelődés)'!C121+'8.24 sz. mell(Vészhelyzet)'!C121+'8.17 sz. mell(szoc.tám)'!C121+'8.18 sz. mell(szünid.étk.)'!C121+'8.... sz. mell'!C121+'8.19 sz. mell(önk.jogalk)'!C121+'8.20 sz. mell(tám.fin)'!C121+'8.21 sz. mell(államadó)'!C121+'8.22 sz. mell(önk.nem sorol)'!C121+'8.23 sz. mell(szabadidő)'!C121</f>
        <v>0</v>
      </c>
      <c r="D121" s="400">
        <f>'8.2 sz. mell(könyvtár)'!D121+'8.3 sz. mell(könyvtári áll.)'!D121+'8.4 sz. mell(védőnő)'!D121+'8.5 sz. mell (háziorv.)'!D121+'8.6 sz. mell (isk.étk)'!D121+'8.7 sz. mell(iskola)'!D121+'8.8 sz. mell(szolidarit)'!D121+'8.9 sz. mell(köztemető)'!D121+'8.10 sz. mell(önk.v.)'!D121+'8.11 sz. mell(közp.költs.)'!D121+'8.12 sz. mell(utak)'!D121+'8.13 sz. mell(közvil)'!D121+'8.14 sz. mell(város és község)'!D121+'8.15 sz. mell(fogorvos)'!D121+'8.16 sz. mell(közművelődés)'!D121+'8.24 sz. mell(Vészhelyzet)'!D121+'8.17 sz. mell(szoc.tám)'!D121+'8.18 sz. mell(szünid.étk.)'!D121+'8.... sz. mell'!D121+'8.19 sz. mell(önk.jogalk)'!D121+'8.20 sz. mell(tám.fin)'!D121+'8.21 sz. mell(államadó)'!D121+'8.22 sz. mell(önk.nem sorol)'!D121+'8.23 sz. mell(szabadidő)'!D121</f>
        <v>0</v>
      </c>
      <c r="E121" s="400">
        <f>'8.2 sz. mell(könyvtár)'!E121+'8.3 sz. mell(könyvtári áll.)'!E121+'8.4 sz. mell(védőnő)'!E121+'8.5 sz. mell (háziorv.)'!E121+'8.6 sz. mell (isk.étk)'!E121+'8.7 sz. mell(iskola)'!E121+'8.8 sz. mell(szolidarit)'!E121+'8.9 sz. mell(köztemető)'!E121+'8.10 sz. mell(önk.v.)'!E121+'8.11 sz. mell(közp.költs.)'!E121+'8.12 sz. mell(utak)'!E121+'8.13 sz. mell(közvil)'!E121+'8.14 sz. mell(város és község)'!E121+'8.15 sz. mell(fogorvos)'!E121+'8.16 sz. mell(közművelődés)'!E121+'8.24 sz. mell(Vészhelyzet)'!E121+'8.17 sz. mell(szoc.tám)'!E121+'8.18 sz. mell(szünid.étk.)'!E121+'8.... sz. mell'!E121+'8.19 sz. mell(önk.jogalk)'!E121+'8.20 sz. mell(tám.fin)'!E121+'8.21 sz. mell(államadó)'!E121+'8.22 sz. mell(önk.nem sorol)'!E121+'8.23 sz. mell(szabadidő)'!E121</f>
        <v>0</v>
      </c>
      <c r="F121" s="400">
        <f>'8.2 sz. mell(könyvtár)'!F121+'8.3 sz. mell(könyvtári áll.)'!F121+'8.4 sz. mell(védőnő)'!F121+'8.5 sz. mell (háziorv.)'!F121+'8.6 sz. mell (isk.étk)'!F121+'8.7 sz. mell(iskola)'!F121+'8.8 sz. mell(szolidarit)'!F121+'8.9 sz. mell(köztemető)'!F121+'8.10 sz. mell(önk.v.)'!F121+'8.11 sz. mell(közp.költs.)'!F121+'8.12 sz. mell(utak)'!F121+'8.13 sz. mell(közvil)'!F121+'8.14 sz. mell(város és község)'!F121+'8.15 sz. mell(fogorvos)'!F121+'8.16 sz. mell(közművelődés)'!F121+'8.24 sz. mell(Vészhelyzet)'!F121+'8.17 sz. mell(szoc.tám)'!F121+'8.18 sz. mell(szünid.étk.)'!F121+'8.... sz. mell'!F121+'8.19 sz. mell(önk.jogalk)'!F121+'8.20 sz. mell(tám.fin)'!F121+'8.21 sz. mell(államadó)'!F121+'8.22 sz. mell(önk.nem sorol)'!F121+'8.23 sz. mell(szabadidő)'!F121</f>
        <v>0</v>
      </c>
      <c r="G121" s="400">
        <f>'8.2 sz. mell(könyvtár)'!G121+'8.3 sz. mell(könyvtári áll.)'!G121+'8.4 sz. mell(védőnő)'!G121+'8.5 sz. mell (háziorv.)'!G121+'8.6 sz. mell (isk.étk)'!G121+'8.7 sz. mell(iskola)'!G121+'8.8 sz. mell(szolidarit)'!G121+'8.9 sz. mell(köztemető)'!G121+'8.10 sz. mell(önk.v.)'!G121+'8.11 sz. mell(közp.költs.)'!G121+'8.12 sz. mell(utak)'!G121+'8.13 sz. mell(közvil)'!G121+'8.14 sz. mell(város és község)'!G121+'8.15 sz. mell(fogorvos)'!G121+'8.16 sz. mell(közművelődés)'!G121+'8.24 sz. mell(Vészhelyzet)'!G121+'8.17 sz. mell(szoc.tám)'!G121+'8.18 sz. mell(szünid.étk.)'!G121+'8.... sz. mell'!G121+'8.19 sz. mell(önk.jogalk)'!G121+'8.20 sz. mell(tám.fin)'!G121+'8.21 sz. mell(államadó)'!G121+'8.22 sz. mell(önk.nem sorol)'!G121+'8.23 sz. mell(szabadidő)'!G121</f>
        <v>0</v>
      </c>
    </row>
    <row r="122" spans="1:7" ht="22.5" x14ac:dyDescent="0.25">
      <c r="A122" s="11" t="s">
        <v>145</v>
      </c>
      <c r="B122" s="415" t="s">
        <v>294</v>
      </c>
      <c r="C122" s="399">
        <f>'8.2 sz. mell(könyvtár)'!C122+'8.3 sz. mell(könyvtári áll.)'!C122+'8.4 sz. mell(védőnő)'!C122+'8.5 sz. mell (háziorv.)'!C122+'8.6 sz. mell (isk.étk)'!C122+'8.7 sz. mell(iskola)'!C122+'8.8 sz. mell(szolidarit)'!C122+'8.9 sz. mell(köztemető)'!C122+'8.10 sz. mell(önk.v.)'!C122+'8.11 sz. mell(közp.költs.)'!C122+'8.12 sz. mell(utak)'!C122+'8.13 sz. mell(közvil)'!C122+'8.14 sz. mell(város és község)'!C122+'8.15 sz. mell(fogorvos)'!C122+'8.16 sz. mell(közművelődés)'!C122+'8.24 sz. mell(Vészhelyzet)'!C122+'8.17 sz. mell(szoc.tám)'!C122+'8.18 sz. mell(szünid.étk.)'!C122+'8.... sz. mell'!C122+'8.19 sz. mell(önk.jogalk)'!C122+'8.20 sz. mell(tám.fin)'!C122+'8.21 sz. mell(államadó)'!C122+'8.22 sz. mell(önk.nem sorol)'!C122+'8.23 sz. mell(szabadidő)'!C122</f>
        <v>0</v>
      </c>
      <c r="D122" s="399">
        <f>'8.2 sz. mell(könyvtár)'!D122+'8.3 sz. mell(könyvtári áll.)'!D122+'8.4 sz. mell(védőnő)'!D122+'8.5 sz. mell (háziorv.)'!D122+'8.6 sz. mell (isk.étk)'!D122+'8.7 sz. mell(iskola)'!D122+'8.8 sz. mell(szolidarit)'!D122+'8.9 sz. mell(köztemető)'!D122+'8.10 sz. mell(önk.v.)'!D122+'8.11 sz. mell(közp.költs.)'!D122+'8.12 sz. mell(utak)'!D122+'8.13 sz. mell(közvil)'!D122+'8.14 sz. mell(város és község)'!D122+'8.15 sz. mell(fogorvos)'!D122+'8.16 sz. mell(közművelődés)'!D122+'8.24 sz. mell(Vészhelyzet)'!D122+'8.17 sz. mell(szoc.tám)'!D122+'8.18 sz. mell(szünid.étk.)'!D122+'8.... sz. mell'!D122+'8.19 sz. mell(önk.jogalk)'!D122+'8.20 sz. mell(tám.fin)'!D122+'8.21 sz. mell(államadó)'!D122+'8.22 sz. mell(önk.nem sorol)'!D122+'8.23 sz. mell(szabadidő)'!D122</f>
        <v>0</v>
      </c>
      <c r="E122" s="399">
        <f>'8.2 sz. mell(könyvtár)'!E122+'8.3 sz. mell(könyvtári áll.)'!E122+'8.4 sz. mell(védőnő)'!E122+'8.5 sz. mell (háziorv.)'!E122+'8.6 sz. mell (isk.étk)'!E122+'8.7 sz. mell(iskola)'!E122+'8.8 sz. mell(szolidarit)'!E122+'8.9 sz. mell(köztemető)'!E122+'8.10 sz. mell(önk.v.)'!E122+'8.11 sz. mell(közp.költs.)'!E122+'8.12 sz. mell(utak)'!E122+'8.13 sz. mell(közvil)'!E122+'8.14 sz. mell(város és község)'!E122+'8.15 sz. mell(fogorvos)'!E122+'8.16 sz. mell(közművelődés)'!E122+'8.24 sz. mell(Vészhelyzet)'!E122+'8.17 sz. mell(szoc.tám)'!E122+'8.18 sz. mell(szünid.étk.)'!E122+'8.... sz. mell'!E122+'8.19 sz. mell(önk.jogalk)'!E122+'8.20 sz. mell(tám.fin)'!E122+'8.21 sz. mell(államadó)'!E122+'8.22 sz. mell(önk.nem sorol)'!E122+'8.23 sz. mell(szabadidő)'!E122</f>
        <v>0</v>
      </c>
      <c r="F122" s="399">
        <f>'8.2 sz. mell(könyvtár)'!F122+'8.3 sz. mell(könyvtári áll.)'!F122+'8.4 sz. mell(védőnő)'!F122+'8.5 sz. mell (háziorv.)'!F122+'8.6 sz. mell (isk.étk)'!F122+'8.7 sz. mell(iskola)'!F122+'8.8 sz. mell(szolidarit)'!F122+'8.9 sz. mell(köztemető)'!F122+'8.10 sz. mell(önk.v.)'!F122+'8.11 sz. mell(közp.költs.)'!F122+'8.12 sz. mell(utak)'!F122+'8.13 sz. mell(közvil)'!F122+'8.14 sz. mell(város és község)'!F122+'8.15 sz. mell(fogorvos)'!F122+'8.16 sz. mell(közművelődés)'!F122+'8.24 sz. mell(Vészhelyzet)'!F122+'8.17 sz. mell(szoc.tám)'!F122+'8.18 sz. mell(szünid.étk.)'!F122+'8.... sz. mell'!F122+'8.19 sz. mell(önk.jogalk)'!F122+'8.20 sz. mell(tám.fin)'!F122+'8.21 sz. mell(államadó)'!F122+'8.22 sz. mell(önk.nem sorol)'!F122+'8.23 sz. mell(szabadidő)'!F122</f>
        <v>0</v>
      </c>
      <c r="G122" s="399">
        <f>'8.2 sz. mell(könyvtár)'!G122+'8.3 sz. mell(könyvtári áll.)'!G122+'8.4 sz. mell(védőnő)'!G122+'8.5 sz. mell (háziorv.)'!G122+'8.6 sz. mell (isk.étk)'!G122+'8.7 sz. mell(iskola)'!G122+'8.8 sz. mell(szolidarit)'!G122+'8.9 sz. mell(köztemető)'!G122+'8.10 sz. mell(önk.v.)'!G122+'8.11 sz. mell(közp.költs.)'!G122+'8.12 sz. mell(utak)'!G122+'8.13 sz. mell(közvil)'!G122+'8.14 sz. mell(város és község)'!G122+'8.15 sz. mell(fogorvos)'!G122+'8.16 sz. mell(közművelődés)'!G122+'8.24 sz. mell(Vészhelyzet)'!G122+'8.17 sz. mell(szoc.tám)'!G122+'8.18 sz. mell(szünid.étk.)'!G122+'8.... sz. mell'!G122+'8.19 sz. mell(önk.jogalk)'!G122+'8.20 sz. mell(tám.fin)'!G122+'8.21 sz. mell(államadó)'!G122+'8.22 sz. mell(önk.nem sorol)'!G122+'8.23 sz. mell(szabadidő)'!G122</f>
        <v>0</v>
      </c>
    </row>
    <row r="123" spans="1:7" ht="12" customHeight="1" x14ac:dyDescent="0.25">
      <c r="A123" s="11" t="s">
        <v>146</v>
      </c>
      <c r="B123" s="415" t="s">
        <v>310</v>
      </c>
      <c r="C123" s="398">
        <f>'8.2 sz. mell(könyvtár)'!C123+'8.3 sz. mell(könyvtári áll.)'!C123+'8.4 sz. mell(védőnő)'!C123+'8.5 sz. mell (háziorv.)'!C123+'8.6 sz. mell (isk.étk)'!C123+'8.7 sz. mell(iskola)'!C123+'8.8 sz. mell(szolidarit)'!C123+'8.9 sz. mell(köztemető)'!C123+'8.10 sz. mell(önk.v.)'!C123+'8.11 sz. mell(közp.költs.)'!C123+'8.12 sz. mell(utak)'!C123+'8.13 sz. mell(közvil)'!C123+'8.14 sz. mell(város és község)'!C123+'8.15 sz. mell(fogorvos)'!C123+'8.16 sz. mell(közművelődés)'!C123+'8.24 sz. mell(Vészhelyzet)'!C123+'8.17 sz. mell(szoc.tám)'!C123+'8.18 sz. mell(szünid.étk.)'!C123+'8.... sz. mell'!C123+'8.19 sz. mell(önk.jogalk)'!C123+'8.20 sz. mell(tám.fin)'!C123+'8.21 sz. mell(államadó)'!C123+'8.22 sz. mell(önk.nem sorol)'!C123+'8.23 sz. mell(szabadidő)'!C123</f>
        <v>0</v>
      </c>
      <c r="D123" s="398">
        <f>'8.2 sz. mell(könyvtár)'!D123+'8.3 sz. mell(könyvtári áll.)'!D123+'8.4 sz. mell(védőnő)'!D123+'8.5 sz. mell (háziorv.)'!D123+'8.6 sz. mell (isk.étk)'!D123+'8.7 sz. mell(iskola)'!D123+'8.8 sz. mell(szolidarit)'!D123+'8.9 sz. mell(köztemető)'!D123+'8.10 sz. mell(önk.v.)'!D123+'8.11 sz. mell(közp.költs.)'!D123+'8.12 sz. mell(utak)'!D123+'8.13 sz. mell(közvil)'!D123+'8.14 sz. mell(város és község)'!D123+'8.15 sz. mell(fogorvos)'!D123+'8.16 sz. mell(közművelődés)'!D123+'8.24 sz. mell(Vészhelyzet)'!D123+'8.17 sz. mell(szoc.tám)'!D123+'8.18 sz. mell(szünid.étk.)'!D123+'8.... sz. mell'!D123+'8.19 sz. mell(önk.jogalk)'!D123+'8.20 sz. mell(tám.fin)'!D123+'8.21 sz. mell(államadó)'!D123+'8.22 sz. mell(önk.nem sorol)'!D123+'8.23 sz. mell(szabadidő)'!D123</f>
        <v>0</v>
      </c>
      <c r="E123" s="398">
        <f>'8.2 sz. mell(könyvtár)'!E123+'8.3 sz. mell(könyvtári áll.)'!E123+'8.4 sz. mell(védőnő)'!E123+'8.5 sz. mell (háziorv.)'!E123+'8.6 sz. mell (isk.étk)'!E123+'8.7 sz. mell(iskola)'!E123+'8.8 sz. mell(szolidarit)'!E123+'8.9 sz. mell(köztemető)'!E123+'8.10 sz. mell(önk.v.)'!E123+'8.11 sz. mell(közp.költs.)'!E123+'8.12 sz. mell(utak)'!E123+'8.13 sz. mell(közvil)'!E123+'8.14 sz. mell(város és község)'!E123+'8.15 sz. mell(fogorvos)'!E123+'8.16 sz. mell(közművelődés)'!E123+'8.24 sz. mell(Vészhelyzet)'!E123+'8.17 sz. mell(szoc.tám)'!E123+'8.18 sz. mell(szünid.étk.)'!E123+'8.... sz. mell'!E123+'8.19 sz. mell(önk.jogalk)'!E123+'8.20 sz. mell(tám.fin)'!E123+'8.21 sz. mell(államadó)'!E123+'8.22 sz. mell(önk.nem sorol)'!E123+'8.23 sz. mell(szabadidő)'!E123</f>
        <v>0</v>
      </c>
      <c r="F123" s="398">
        <f>'8.2 sz. mell(könyvtár)'!F123+'8.3 sz. mell(könyvtári áll.)'!F123+'8.4 sz. mell(védőnő)'!F123+'8.5 sz. mell (háziorv.)'!F123+'8.6 sz. mell (isk.étk)'!F123+'8.7 sz. mell(iskola)'!F123+'8.8 sz. mell(szolidarit)'!F123+'8.9 sz. mell(köztemető)'!F123+'8.10 sz. mell(önk.v.)'!F123+'8.11 sz. mell(közp.költs.)'!F123+'8.12 sz. mell(utak)'!F123+'8.13 sz. mell(közvil)'!F123+'8.14 sz. mell(város és község)'!F123+'8.15 sz. mell(fogorvos)'!F123+'8.16 sz. mell(közművelődés)'!F123+'8.24 sz. mell(Vészhelyzet)'!F123+'8.17 sz. mell(szoc.tám)'!F123+'8.18 sz. mell(szünid.étk.)'!F123+'8.... sz. mell'!F123+'8.19 sz. mell(önk.jogalk)'!F123+'8.20 sz. mell(tám.fin)'!F123+'8.21 sz. mell(államadó)'!F123+'8.22 sz. mell(önk.nem sorol)'!F123+'8.23 sz. mell(szabadidő)'!F123</f>
        <v>0</v>
      </c>
      <c r="G123" s="398">
        <f>'8.2 sz. mell(könyvtár)'!G123+'8.3 sz. mell(könyvtári áll.)'!G123+'8.4 sz. mell(védőnő)'!G123+'8.5 sz. mell (háziorv.)'!G123+'8.6 sz. mell (isk.étk)'!G123+'8.7 sz. mell(iskola)'!G123+'8.8 sz. mell(szolidarit)'!G123+'8.9 sz. mell(köztemető)'!G123+'8.10 sz. mell(önk.v.)'!G123+'8.11 sz. mell(közp.költs.)'!G123+'8.12 sz. mell(utak)'!G123+'8.13 sz. mell(közvil)'!G123+'8.14 sz. mell(város és község)'!G123+'8.15 sz. mell(fogorvos)'!G123+'8.16 sz. mell(közművelődés)'!G123+'8.24 sz. mell(Vészhelyzet)'!G123+'8.17 sz. mell(szoc.tám)'!G123+'8.18 sz. mell(szünid.étk.)'!G123+'8.... sz. mell'!G123+'8.19 sz. mell(önk.jogalk)'!G123+'8.20 sz. mell(tám.fin)'!G123+'8.21 sz. mell(államadó)'!G123+'8.22 sz. mell(önk.nem sorol)'!G123+'8.23 sz. mell(szabadidő)'!G123</f>
        <v>0</v>
      </c>
    </row>
    <row r="124" spans="1:7" ht="12" customHeight="1" x14ac:dyDescent="0.25">
      <c r="A124" s="11" t="s">
        <v>147</v>
      </c>
      <c r="B124" s="415" t="s">
        <v>309</v>
      </c>
      <c r="C124" s="399">
        <f>'8.2 sz. mell(könyvtár)'!C124+'8.3 sz. mell(könyvtári áll.)'!C124+'8.4 sz. mell(védőnő)'!C124+'8.5 sz. mell (háziorv.)'!C124+'8.6 sz. mell (isk.étk)'!C124+'8.7 sz. mell(iskola)'!C124+'8.8 sz. mell(szolidarit)'!C124+'8.9 sz. mell(köztemető)'!C124+'8.10 sz. mell(önk.v.)'!C124+'8.11 sz. mell(közp.költs.)'!C124+'8.12 sz. mell(utak)'!C124+'8.13 sz. mell(közvil)'!C124+'8.14 sz. mell(város és község)'!C124+'8.15 sz. mell(fogorvos)'!C124+'8.16 sz. mell(közművelődés)'!C124+'8.24 sz. mell(Vészhelyzet)'!C124+'8.17 sz. mell(szoc.tám)'!C124+'8.18 sz. mell(szünid.étk.)'!C124+'8.... sz. mell'!C124+'8.19 sz. mell(önk.jogalk)'!C124+'8.20 sz. mell(tám.fin)'!C124+'8.21 sz. mell(államadó)'!C124+'8.22 sz. mell(önk.nem sorol)'!C124+'8.23 sz. mell(szabadidő)'!C124</f>
        <v>0</v>
      </c>
      <c r="D124" s="399">
        <f>'8.2 sz. mell(könyvtár)'!D124+'8.3 sz. mell(könyvtári áll.)'!D124+'8.4 sz. mell(védőnő)'!D124+'8.5 sz. mell (háziorv.)'!D124+'8.6 sz. mell (isk.étk)'!D124+'8.7 sz. mell(iskola)'!D124+'8.8 sz. mell(szolidarit)'!D124+'8.9 sz. mell(köztemető)'!D124+'8.10 sz. mell(önk.v.)'!D124+'8.11 sz. mell(közp.költs.)'!D124+'8.12 sz. mell(utak)'!D124+'8.13 sz. mell(közvil)'!D124+'8.14 sz. mell(város és község)'!D124+'8.15 sz. mell(fogorvos)'!D124+'8.16 sz. mell(közművelődés)'!D124+'8.24 sz. mell(Vészhelyzet)'!D124+'8.17 sz. mell(szoc.tám)'!D124+'8.18 sz. mell(szünid.étk.)'!D124+'8.... sz. mell'!D124+'8.19 sz. mell(önk.jogalk)'!D124+'8.20 sz. mell(tám.fin)'!D124+'8.21 sz. mell(államadó)'!D124+'8.22 sz. mell(önk.nem sorol)'!D124+'8.23 sz. mell(szabadidő)'!D124</f>
        <v>0</v>
      </c>
      <c r="E124" s="399">
        <f>'8.2 sz. mell(könyvtár)'!E124+'8.3 sz. mell(könyvtári áll.)'!E124+'8.4 sz. mell(védőnő)'!E124+'8.5 sz. mell (háziorv.)'!E124+'8.6 sz. mell (isk.étk)'!E124+'8.7 sz. mell(iskola)'!E124+'8.8 sz. mell(szolidarit)'!E124+'8.9 sz. mell(köztemető)'!E124+'8.10 sz. mell(önk.v.)'!E124+'8.11 sz. mell(közp.költs.)'!E124+'8.12 sz. mell(utak)'!E124+'8.13 sz. mell(közvil)'!E124+'8.14 sz. mell(város és község)'!E124+'8.15 sz. mell(fogorvos)'!E124+'8.16 sz. mell(közművelődés)'!E124+'8.24 sz. mell(Vészhelyzet)'!E124+'8.17 sz. mell(szoc.tám)'!E124+'8.18 sz. mell(szünid.étk.)'!E124+'8.... sz. mell'!E124+'8.19 sz. mell(önk.jogalk)'!E124+'8.20 sz. mell(tám.fin)'!E124+'8.21 sz. mell(államadó)'!E124+'8.22 sz. mell(önk.nem sorol)'!E124+'8.23 sz. mell(szabadidő)'!E124</f>
        <v>0</v>
      </c>
      <c r="F124" s="399">
        <f>'8.2 sz. mell(könyvtár)'!F124+'8.3 sz. mell(könyvtári áll.)'!F124+'8.4 sz. mell(védőnő)'!F124+'8.5 sz. mell (háziorv.)'!F124+'8.6 sz. mell (isk.étk)'!F124+'8.7 sz. mell(iskola)'!F124+'8.8 sz. mell(szolidarit)'!F124+'8.9 sz. mell(köztemető)'!F124+'8.10 sz. mell(önk.v.)'!F124+'8.11 sz. mell(közp.költs.)'!F124+'8.12 sz. mell(utak)'!F124+'8.13 sz. mell(közvil)'!F124+'8.14 sz. mell(város és község)'!F124+'8.15 sz. mell(fogorvos)'!F124+'8.16 sz. mell(közművelődés)'!F124+'8.24 sz. mell(Vészhelyzet)'!F124+'8.17 sz. mell(szoc.tám)'!F124+'8.18 sz. mell(szünid.étk.)'!F124+'8.... sz. mell'!F124+'8.19 sz. mell(önk.jogalk)'!F124+'8.20 sz. mell(tám.fin)'!F124+'8.21 sz. mell(államadó)'!F124+'8.22 sz. mell(önk.nem sorol)'!F124+'8.23 sz. mell(szabadidő)'!F124</f>
        <v>0</v>
      </c>
      <c r="G124" s="399">
        <f>'8.2 sz. mell(könyvtár)'!G124+'8.3 sz. mell(könyvtári áll.)'!G124+'8.4 sz. mell(védőnő)'!G124+'8.5 sz. mell (háziorv.)'!G124+'8.6 sz. mell (isk.étk)'!G124+'8.7 sz. mell(iskola)'!G124+'8.8 sz. mell(szolidarit)'!G124+'8.9 sz. mell(köztemető)'!G124+'8.10 sz. mell(önk.v.)'!G124+'8.11 sz. mell(közp.költs.)'!G124+'8.12 sz. mell(utak)'!G124+'8.13 sz. mell(közvil)'!G124+'8.14 sz. mell(város és község)'!G124+'8.15 sz. mell(fogorvos)'!G124+'8.16 sz. mell(közművelődés)'!G124+'8.24 sz. mell(Vészhelyzet)'!G124+'8.17 sz. mell(szoc.tám)'!G124+'8.18 sz. mell(szünid.étk.)'!G124+'8.... sz. mell'!G124+'8.19 sz. mell(önk.jogalk)'!G124+'8.20 sz. mell(tám.fin)'!G124+'8.21 sz. mell(államadó)'!G124+'8.22 sz. mell(önk.nem sorol)'!G124+'8.23 sz. mell(szabadidő)'!G124</f>
        <v>0</v>
      </c>
    </row>
    <row r="125" spans="1:7" ht="12" customHeight="1" x14ac:dyDescent="0.25">
      <c r="A125" s="11" t="s">
        <v>302</v>
      </c>
      <c r="B125" s="415" t="s">
        <v>297</v>
      </c>
      <c r="C125" s="399">
        <f>'8.2 sz. mell(könyvtár)'!C125+'8.3 sz. mell(könyvtári áll.)'!C125+'8.4 sz. mell(védőnő)'!C125+'8.5 sz. mell (háziorv.)'!C125+'8.6 sz. mell (isk.étk)'!C125+'8.7 sz. mell(iskola)'!C125+'8.8 sz. mell(szolidarit)'!C125+'8.9 sz. mell(köztemető)'!C125+'8.10 sz. mell(önk.v.)'!C125+'8.11 sz. mell(közp.költs.)'!C125+'8.12 sz. mell(utak)'!C125+'8.13 sz. mell(közvil)'!C125+'8.14 sz. mell(város és község)'!C125+'8.15 sz. mell(fogorvos)'!C125+'8.16 sz. mell(közművelődés)'!C125+'8.24 sz. mell(Vészhelyzet)'!C125+'8.17 sz. mell(szoc.tám)'!C125+'8.18 sz. mell(szünid.étk.)'!C125+'8.... sz. mell'!C125+'8.19 sz. mell(önk.jogalk)'!C125+'8.20 sz. mell(tám.fin)'!C125+'8.21 sz. mell(államadó)'!C125+'8.22 sz. mell(önk.nem sorol)'!C125+'8.23 sz. mell(szabadidő)'!C125</f>
        <v>0</v>
      </c>
      <c r="D125" s="399">
        <f>'8.2 sz. mell(könyvtár)'!D125+'8.3 sz. mell(könyvtári áll.)'!D125+'8.4 sz. mell(védőnő)'!D125+'8.5 sz. mell (háziorv.)'!D125+'8.6 sz. mell (isk.étk)'!D125+'8.7 sz. mell(iskola)'!D125+'8.8 sz. mell(szolidarit)'!D125+'8.9 sz. mell(köztemető)'!D125+'8.10 sz. mell(önk.v.)'!D125+'8.11 sz. mell(közp.költs.)'!D125+'8.12 sz. mell(utak)'!D125+'8.13 sz. mell(közvil)'!D125+'8.14 sz. mell(város és község)'!D125+'8.15 sz. mell(fogorvos)'!D125+'8.16 sz. mell(közművelődés)'!D125+'8.24 sz. mell(Vészhelyzet)'!D125+'8.17 sz. mell(szoc.tám)'!D125+'8.18 sz. mell(szünid.étk.)'!D125+'8.... sz. mell'!D125+'8.19 sz. mell(önk.jogalk)'!D125+'8.20 sz. mell(tám.fin)'!D125+'8.21 sz. mell(államadó)'!D125+'8.22 sz. mell(önk.nem sorol)'!D125+'8.23 sz. mell(szabadidő)'!D125</f>
        <v>0</v>
      </c>
      <c r="E125" s="399">
        <f>'8.2 sz. mell(könyvtár)'!E125+'8.3 sz. mell(könyvtári áll.)'!E125+'8.4 sz. mell(védőnő)'!E125+'8.5 sz. mell (háziorv.)'!E125+'8.6 sz. mell (isk.étk)'!E125+'8.7 sz. mell(iskola)'!E125+'8.8 sz. mell(szolidarit)'!E125+'8.9 sz. mell(köztemető)'!E125+'8.10 sz. mell(önk.v.)'!E125+'8.11 sz. mell(közp.költs.)'!E125+'8.12 sz. mell(utak)'!E125+'8.13 sz. mell(közvil)'!E125+'8.14 sz. mell(város és község)'!E125+'8.15 sz. mell(fogorvos)'!E125+'8.16 sz. mell(közművelődés)'!E125+'8.24 sz. mell(Vészhelyzet)'!E125+'8.17 sz. mell(szoc.tám)'!E125+'8.18 sz. mell(szünid.étk.)'!E125+'8.... sz. mell'!E125+'8.19 sz. mell(önk.jogalk)'!E125+'8.20 sz. mell(tám.fin)'!E125+'8.21 sz. mell(államadó)'!E125+'8.22 sz. mell(önk.nem sorol)'!E125+'8.23 sz. mell(szabadidő)'!E125</f>
        <v>0</v>
      </c>
      <c r="F125" s="399">
        <f>'8.2 sz. mell(könyvtár)'!F125+'8.3 sz. mell(könyvtári áll.)'!F125+'8.4 sz. mell(védőnő)'!F125+'8.5 sz. mell (háziorv.)'!F125+'8.6 sz. mell (isk.étk)'!F125+'8.7 sz. mell(iskola)'!F125+'8.8 sz. mell(szolidarit)'!F125+'8.9 sz. mell(köztemető)'!F125+'8.10 sz. mell(önk.v.)'!F125+'8.11 sz. mell(közp.költs.)'!F125+'8.12 sz. mell(utak)'!F125+'8.13 sz. mell(közvil)'!F125+'8.14 sz. mell(város és község)'!F125+'8.15 sz. mell(fogorvos)'!F125+'8.16 sz. mell(közművelődés)'!F125+'8.24 sz. mell(Vészhelyzet)'!F125+'8.17 sz. mell(szoc.tám)'!F125+'8.18 sz. mell(szünid.étk.)'!F125+'8.... sz. mell'!F125+'8.19 sz. mell(önk.jogalk)'!F125+'8.20 sz. mell(tám.fin)'!F125+'8.21 sz. mell(államadó)'!F125+'8.22 sz. mell(önk.nem sorol)'!F125+'8.23 sz. mell(szabadidő)'!F125</f>
        <v>0</v>
      </c>
      <c r="G125" s="399">
        <f>'8.2 sz. mell(könyvtár)'!G125+'8.3 sz. mell(könyvtári áll.)'!G125+'8.4 sz. mell(védőnő)'!G125+'8.5 sz. mell (háziorv.)'!G125+'8.6 sz. mell (isk.étk)'!G125+'8.7 sz. mell(iskola)'!G125+'8.8 sz. mell(szolidarit)'!G125+'8.9 sz. mell(köztemető)'!G125+'8.10 sz. mell(önk.v.)'!G125+'8.11 sz. mell(közp.költs.)'!G125+'8.12 sz. mell(utak)'!G125+'8.13 sz. mell(közvil)'!G125+'8.14 sz. mell(város és község)'!G125+'8.15 sz. mell(fogorvos)'!G125+'8.16 sz. mell(közművelődés)'!G125+'8.24 sz. mell(Vészhelyzet)'!G125+'8.17 sz. mell(szoc.tám)'!G125+'8.18 sz. mell(szünid.étk.)'!G125+'8.... sz. mell'!G125+'8.19 sz. mell(önk.jogalk)'!G125+'8.20 sz. mell(tám.fin)'!G125+'8.21 sz. mell(államadó)'!G125+'8.22 sz. mell(önk.nem sorol)'!G125+'8.23 sz. mell(szabadidő)'!G125</f>
        <v>0</v>
      </c>
    </row>
    <row r="126" spans="1:7" ht="12" customHeight="1" x14ac:dyDescent="0.25">
      <c r="A126" s="11" t="s">
        <v>303</v>
      </c>
      <c r="B126" s="415" t="s">
        <v>308</v>
      </c>
      <c r="C126" s="399">
        <f>'8.2 sz. mell(könyvtár)'!C126+'8.3 sz. mell(könyvtári áll.)'!C126+'8.4 sz. mell(védőnő)'!C126+'8.5 sz. mell (háziorv.)'!C126+'8.6 sz. mell (isk.étk)'!C126+'8.7 sz. mell(iskola)'!C126+'8.8 sz. mell(szolidarit)'!C126+'8.9 sz. mell(köztemető)'!C126+'8.10 sz. mell(önk.v.)'!C126+'8.11 sz. mell(közp.költs.)'!C126+'8.12 sz. mell(utak)'!C126+'8.13 sz. mell(közvil)'!C126+'8.14 sz. mell(város és község)'!C126+'8.15 sz. mell(fogorvos)'!C126+'8.16 sz. mell(közművelődés)'!C126+'8.24 sz. mell(Vészhelyzet)'!C126+'8.17 sz. mell(szoc.tám)'!C126+'8.18 sz. mell(szünid.étk.)'!C126+'8.... sz. mell'!C126+'8.19 sz. mell(önk.jogalk)'!C126+'8.20 sz. mell(tám.fin)'!C126+'8.21 sz. mell(államadó)'!C126+'8.22 sz. mell(önk.nem sorol)'!C126+'8.23 sz. mell(szabadidő)'!C126</f>
        <v>0</v>
      </c>
      <c r="D126" s="399">
        <f>'8.2 sz. mell(könyvtár)'!D126+'8.3 sz. mell(könyvtári áll.)'!D126+'8.4 sz. mell(védőnő)'!D126+'8.5 sz. mell (háziorv.)'!D126+'8.6 sz. mell (isk.étk)'!D126+'8.7 sz. mell(iskola)'!D126+'8.8 sz. mell(szolidarit)'!D126+'8.9 sz. mell(köztemető)'!D126+'8.10 sz. mell(önk.v.)'!D126+'8.11 sz. mell(közp.költs.)'!D126+'8.12 sz. mell(utak)'!D126+'8.13 sz. mell(közvil)'!D126+'8.14 sz. mell(város és község)'!D126+'8.15 sz. mell(fogorvos)'!D126+'8.16 sz. mell(közművelődés)'!D126+'8.24 sz. mell(Vészhelyzet)'!D126+'8.17 sz. mell(szoc.tám)'!D126+'8.18 sz. mell(szünid.étk.)'!D126+'8.... sz. mell'!D126+'8.19 sz. mell(önk.jogalk)'!D126+'8.20 sz. mell(tám.fin)'!D126+'8.21 sz. mell(államadó)'!D126+'8.22 sz. mell(önk.nem sorol)'!D126+'8.23 sz. mell(szabadidő)'!D126</f>
        <v>0</v>
      </c>
      <c r="E126" s="399">
        <f>'8.2 sz. mell(könyvtár)'!E126+'8.3 sz. mell(könyvtári áll.)'!E126+'8.4 sz. mell(védőnő)'!E126+'8.5 sz. mell (háziorv.)'!E126+'8.6 sz. mell (isk.étk)'!E126+'8.7 sz. mell(iskola)'!E126+'8.8 sz. mell(szolidarit)'!E126+'8.9 sz. mell(köztemető)'!E126+'8.10 sz. mell(önk.v.)'!E126+'8.11 sz. mell(közp.költs.)'!E126+'8.12 sz. mell(utak)'!E126+'8.13 sz. mell(közvil)'!E126+'8.14 sz. mell(város és község)'!E126+'8.15 sz. mell(fogorvos)'!E126+'8.16 sz. mell(közművelődés)'!E126+'8.24 sz. mell(Vészhelyzet)'!E126+'8.17 sz. mell(szoc.tám)'!E126+'8.18 sz. mell(szünid.étk.)'!E126+'8.... sz. mell'!E126+'8.19 sz. mell(önk.jogalk)'!E126+'8.20 sz. mell(tám.fin)'!E126+'8.21 sz. mell(államadó)'!E126+'8.22 sz. mell(önk.nem sorol)'!E126+'8.23 sz. mell(szabadidő)'!E126</f>
        <v>0</v>
      </c>
      <c r="F126" s="399">
        <f>'8.2 sz. mell(könyvtár)'!F126+'8.3 sz. mell(könyvtári áll.)'!F126+'8.4 sz. mell(védőnő)'!F126+'8.5 sz. mell (háziorv.)'!F126+'8.6 sz. mell (isk.étk)'!F126+'8.7 sz. mell(iskola)'!F126+'8.8 sz. mell(szolidarit)'!F126+'8.9 sz. mell(köztemető)'!F126+'8.10 sz. mell(önk.v.)'!F126+'8.11 sz. mell(közp.költs.)'!F126+'8.12 sz. mell(utak)'!F126+'8.13 sz. mell(közvil)'!F126+'8.14 sz. mell(város és község)'!F126+'8.15 sz. mell(fogorvos)'!F126+'8.16 sz. mell(közművelődés)'!F126+'8.24 sz. mell(Vészhelyzet)'!F126+'8.17 sz. mell(szoc.tám)'!F126+'8.18 sz. mell(szünid.étk.)'!F126+'8.... sz. mell'!F126+'8.19 sz. mell(önk.jogalk)'!F126+'8.20 sz. mell(tám.fin)'!F126+'8.21 sz. mell(államadó)'!F126+'8.22 sz. mell(önk.nem sorol)'!F126+'8.23 sz. mell(szabadidő)'!F126</f>
        <v>0</v>
      </c>
      <c r="G126" s="399">
        <f>'8.2 sz. mell(könyvtár)'!G126+'8.3 sz. mell(könyvtári áll.)'!G126+'8.4 sz. mell(védőnő)'!G126+'8.5 sz. mell (háziorv.)'!G126+'8.6 sz. mell (isk.étk)'!G126+'8.7 sz. mell(iskola)'!G126+'8.8 sz. mell(szolidarit)'!G126+'8.9 sz. mell(köztemető)'!G126+'8.10 sz. mell(önk.v.)'!G126+'8.11 sz. mell(közp.költs.)'!G126+'8.12 sz. mell(utak)'!G126+'8.13 sz. mell(közvil)'!G126+'8.14 sz. mell(város és község)'!G126+'8.15 sz. mell(fogorvos)'!G126+'8.16 sz. mell(közművelődés)'!G126+'8.24 sz. mell(Vészhelyzet)'!G126+'8.17 sz. mell(szoc.tám)'!G126+'8.18 sz. mell(szünid.étk.)'!G126+'8.... sz. mell'!G126+'8.19 sz. mell(önk.jogalk)'!G126+'8.20 sz. mell(tám.fin)'!G126+'8.21 sz. mell(államadó)'!G126+'8.22 sz. mell(önk.nem sorol)'!G126+'8.23 sz. mell(szabadidő)'!G126</f>
        <v>0</v>
      </c>
    </row>
    <row r="127" spans="1:7" ht="23.25" thickBot="1" x14ac:dyDescent="0.3">
      <c r="A127" s="9" t="s">
        <v>304</v>
      </c>
      <c r="B127" s="415" t="s">
        <v>307</v>
      </c>
      <c r="C127" s="406">
        <f>'8.2 sz. mell(könyvtár)'!C127+'8.3 sz. mell(könyvtári áll.)'!C127+'8.4 sz. mell(védőnő)'!C127+'8.5 sz. mell (háziorv.)'!C127+'8.6 sz. mell (isk.étk)'!C127+'8.7 sz. mell(iskola)'!C127+'8.8 sz. mell(szolidarit)'!C127+'8.9 sz. mell(köztemető)'!C127+'8.10 sz. mell(önk.v.)'!C127+'8.11 sz. mell(közp.költs.)'!C127+'8.12 sz. mell(utak)'!C127+'8.13 sz. mell(közvil)'!C127+'8.14 sz. mell(város és község)'!C127+'8.15 sz. mell(fogorvos)'!C127+'8.16 sz. mell(közművelődés)'!C127+'8.24 sz. mell(Vészhelyzet)'!C127+'8.17 sz. mell(szoc.tám)'!C127+'8.18 sz. mell(szünid.étk.)'!C127+'8.... sz. mell'!C127+'8.19 sz. mell(önk.jogalk)'!C127+'8.20 sz. mell(tám.fin)'!C127+'8.21 sz. mell(államadó)'!C127+'8.22 sz. mell(önk.nem sorol)'!C127+'8.23 sz. mell(szabadidő)'!C127</f>
        <v>0</v>
      </c>
      <c r="D127" s="406">
        <f>'8.2 sz. mell(könyvtár)'!D127+'8.3 sz. mell(könyvtári áll.)'!D127+'8.4 sz. mell(védőnő)'!D127+'8.5 sz. mell (háziorv.)'!D127+'8.6 sz. mell (isk.étk)'!D127+'8.7 sz. mell(iskola)'!D127+'8.8 sz. mell(szolidarit)'!D127+'8.9 sz. mell(köztemető)'!D127+'8.10 sz. mell(önk.v.)'!D127+'8.11 sz. mell(közp.költs.)'!D127+'8.12 sz. mell(utak)'!D127+'8.13 sz. mell(közvil)'!D127+'8.14 sz. mell(város és község)'!D127+'8.15 sz. mell(fogorvos)'!D127+'8.16 sz. mell(közművelődés)'!D127+'8.24 sz. mell(Vészhelyzet)'!D127+'8.17 sz. mell(szoc.tám)'!D127+'8.18 sz. mell(szünid.étk.)'!D127+'8.... sz. mell'!D127+'8.19 sz. mell(önk.jogalk)'!D127+'8.20 sz. mell(tám.fin)'!D127+'8.21 sz. mell(államadó)'!D127+'8.22 sz. mell(önk.nem sorol)'!D127+'8.23 sz. mell(szabadidő)'!D127</f>
        <v>0</v>
      </c>
      <c r="E127" s="406">
        <f>'8.2 sz. mell(könyvtár)'!E127+'8.3 sz. mell(könyvtári áll.)'!E127+'8.4 sz. mell(védőnő)'!E127+'8.5 sz. mell (háziorv.)'!E127+'8.6 sz. mell (isk.étk)'!E127+'8.7 sz. mell(iskola)'!E127+'8.8 sz. mell(szolidarit)'!E127+'8.9 sz. mell(köztemető)'!E127+'8.10 sz. mell(önk.v.)'!E127+'8.11 sz. mell(közp.költs.)'!E127+'8.12 sz. mell(utak)'!E127+'8.13 sz. mell(közvil)'!E127+'8.14 sz. mell(város és község)'!E127+'8.15 sz. mell(fogorvos)'!E127+'8.16 sz. mell(közművelődés)'!E127+'8.24 sz. mell(Vészhelyzet)'!E127+'8.17 sz. mell(szoc.tám)'!E127+'8.18 sz. mell(szünid.étk.)'!E127+'8.... sz. mell'!E127+'8.19 sz. mell(önk.jogalk)'!E127+'8.20 sz. mell(tám.fin)'!E127+'8.21 sz. mell(államadó)'!E127+'8.22 sz. mell(önk.nem sorol)'!E127+'8.23 sz. mell(szabadidő)'!E127</f>
        <v>0</v>
      </c>
      <c r="F127" s="406">
        <f>'8.2 sz. mell(könyvtár)'!F127+'8.3 sz. mell(könyvtári áll.)'!F127+'8.4 sz. mell(védőnő)'!F127+'8.5 sz. mell (háziorv.)'!F127+'8.6 sz. mell (isk.étk)'!F127+'8.7 sz. mell(iskola)'!F127+'8.8 sz. mell(szolidarit)'!F127+'8.9 sz. mell(köztemető)'!F127+'8.10 sz. mell(önk.v.)'!F127+'8.11 sz. mell(közp.költs.)'!F127+'8.12 sz. mell(utak)'!F127+'8.13 sz. mell(közvil)'!F127+'8.14 sz. mell(város és község)'!F127+'8.15 sz. mell(fogorvos)'!F127+'8.16 sz. mell(közművelődés)'!F127+'8.24 sz. mell(Vészhelyzet)'!F127+'8.17 sz. mell(szoc.tám)'!F127+'8.18 sz. mell(szünid.étk.)'!F127+'8.... sz. mell'!F127+'8.19 sz. mell(önk.jogalk)'!F127+'8.20 sz. mell(tám.fin)'!F127+'8.21 sz. mell(államadó)'!F127+'8.22 sz. mell(önk.nem sorol)'!F127+'8.23 sz. mell(szabadidő)'!F127</f>
        <v>0</v>
      </c>
      <c r="G127" s="406">
        <f>'8.2 sz. mell(könyvtár)'!G127+'8.3 sz. mell(könyvtári áll.)'!G127+'8.4 sz. mell(védőnő)'!G127+'8.5 sz. mell (háziorv.)'!G127+'8.6 sz. mell (isk.étk)'!G127+'8.7 sz. mell(iskola)'!G127+'8.8 sz. mell(szolidarit)'!G127+'8.9 sz. mell(köztemető)'!G127+'8.10 sz. mell(önk.v.)'!G127+'8.11 sz. mell(közp.költs.)'!G127+'8.12 sz. mell(utak)'!G127+'8.13 sz. mell(közvil)'!G127+'8.14 sz. mell(város és község)'!G127+'8.15 sz. mell(fogorvos)'!G127+'8.16 sz. mell(közművelődés)'!G127+'8.24 sz. mell(Vészhelyzet)'!G127+'8.17 sz. mell(szoc.tám)'!G127+'8.18 sz. mell(szünid.étk.)'!G127+'8.... sz. mell'!G127+'8.19 sz. mell(önk.jogalk)'!G127+'8.20 sz. mell(tám.fin)'!G127+'8.21 sz. mell(államadó)'!G127+'8.22 sz. mell(önk.nem sorol)'!G127+'8.23 sz. mell(szabadidő)'!G127</f>
        <v>0</v>
      </c>
    </row>
    <row r="128" spans="1:7" ht="12" customHeight="1" thickBot="1" x14ac:dyDescent="0.3">
      <c r="A128" s="16" t="s">
        <v>15</v>
      </c>
      <c r="B128" s="328" t="s">
        <v>386</v>
      </c>
      <c r="C128" s="325">
        <f>C93+C114</f>
        <v>1778451359</v>
      </c>
      <c r="D128" s="325">
        <f>D93+D114</f>
        <v>1774910082</v>
      </c>
      <c r="E128" s="325">
        <f>E93+E114</f>
        <v>1784703944</v>
      </c>
      <c r="F128" s="325">
        <f>F94+F95+F96+F97+F98+F115+F117+F111</f>
        <v>1925485405</v>
      </c>
      <c r="G128" s="325">
        <f>G94+G95+G96+G97+G98+G115+G117+G111+G119</f>
        <v>971985661</v>
      </c>
    </row>
    <row r="129" spans="1:7" ht="12" customHeight="1" thickBot="1" x14ac:dyDescent="0.3">
      <c r="A129" s="16" t="s">
        <v>16</v>
      </c>
      <c r="B129" s="328" t="s">
        <v>387</v>
      </c>
      <c r="C129" s="325">
        <f>C130+C131+C132</f>
        <v>21245720</v>
      </c>
      <c r="D129" s="325">
        <f>D130+D131+D132</f>
        <v>21245720</v>
      </c>
      <c r="E129" s="325">
        <f>E130+E131+E132</f>
        <v>21245720</v>
      </c>
      <c r="F129" s="325">
        <f>'8.2 sz. mell(könyvtár)'!F129+'8.3 sz. mell(könyvtári áll.)'!F129+'8.4 sz. mell(védőnő)'!F129+'8.5 sz. mell (háziorv.)'!F129+'8.6 sz. mell (isk.étk)'!F129+'8.7 sz. mell(iskola)'!F129+'8.8 sz. mell(szolidarit)'!F129+'8.9 sz. mell(köztemető)'!F129+'8.10 sz. mell(önk.v.)'!F129+'8.11 sz. mell(közp.költs.)'!F129+'8.12 sz. mell(utak)'!F129+'8.13 sz. mell(közvil)'!F129+'8.14 sz. mell(város és község)'!F129+'8.15 sz. mell(fogorvos)'!F129+'8.16 sz. mell(közművelődés)'!F129+'8.24 sz. mell(Vészhelyzet)'!F129+'8.17 sz. mell(szoc.tám)'!F129+'8.18 sz. mell(szünid.étk.)'!F129+'8.... sz. mell'!F129+'8.19 sz. mell(önk.jogalk)'!F129+'8.20 sz. mell(tám.fin)'!F129+'8.21 sz. mell(államadó)'!F129+'8.22 sz. mell(önk.nem sorol)'!F129+'8.23 sz. mell(szabadidő)'!F129</f>
        <v>21245720</v>
      </c>
      <c r="G129" s="325">
        <f>'8.2 sz. mell(könyvtár)'!G129+'8.3 sz. mell(könyvtári áll.)'!G129+'8.4 sz. mell(védőnő)'!G129+'8.5 sz. mell (háziorv.)'!G129+'8.6 sz. mell (isk.étk)'!G129+'8.7 sz. mell(iskola)'!G129+'8.8 sz. mell(szolidarit)'!G129+'8.9 sz. mell(köztemető)'!G129+'8.10 sz. mell(önk.v.)'!G129+'8.11 sz. mell(közp.költs.)'!G129+'8.12 sz. mell(utak)'!G129+'8.13 sz. mell(közvil)'!G129+'8.14 sz. mell(város és község)'!G129+'8.15 sz. mell(fogorvos)'!G129+'8.16 sz. mell(közművelődés)'!G129+'8.24 sz. mell(Vészhelyzet)'!G129+'8.17 sz. mell(szoc.tám)'!G129+'8.18 sz. mell(szünid.étk.)'!G129+'8.... sz. mell'!G129+'8.19 sz. mell(önk.jogalk)'!G129+'8.20 sz. mell(tám.fin)'!G129+'8.21 sz. mell(államadó)'!G129+'8.22 sz. mell(önk.nem sorol)'!G129+'8.23 sz. mell(szabadidő)'!G129</f>
        <v>21245720</v>
      </c>
    </row>
    <row r="130" spans="1:7" ht="12" customHeight="1" x14ac:dyDescent="0.25">
      <c r="A130" s="11" t="s">
        <v>206</v>
      </c>
      <c r="B130" s="417" t="s">
        <v>394</v>
      </c>
      <c r="C130" s="325">
        <f>'8.2 sz. mell(könyvtár)'!C130+'8.3 sz. mell(könyvtári áll.)'!C130+'8.4 sz. mell(védőnő)'!C130+'8.5 sz. mell (háziorv.)'!C130+'8.6 sz. mell (isk.étk)'!C130+'8.7 sz. mell(iskola)'!C130+'8.8 sz. mell(szolidarit)'!C130+'8.9 sz. mell(köztemető)'!C130+'8.10 sz. mell(önk.v.)'!C130+'8.11 sz. mell(közp.költs.)'!C130+'8.12 sz. mell(utak)'!C130+'8.13 sz. mell(közvil)'!C130+'8.14 sz. mell(város és község)'!C130+'8.15 sz. mell(fogorvos)'!C130+'8.16 sz. mell(közművelődés)'!C130+'8.24 sz. mell(Vészhelyzet)'!C130+'8.17 sz. mell(szoc.tám)'!C130+'8.18 sz. mell(szünid.étk.)'!C130+'8.... sz. mell'!C130+'8.19 sz. mell(önk.jogalk)'!C130+'8.20 sz. mell(tám.fin)'!C130+'8.21 sz. mell(államadó)'!C130+'8.22 sz. mell(önk.nem sorol)'!C130+'8.23 sz. mell(szabadidő)'!C130</f>
        <v>21245720</v>
      </c>
      <c r="D130" s="325">
        <f>'8.2 sz. mell(könyvtár)'!D130+'8.3 sz. mell(könyvtári áll.)'!D130+'8.4 sz. mell(védőnő)'!D130+'8.5 sz. mell (háziorv.)'!D130+'8.6 sz. mell (isk.étk)'!D130+'8.7 sz. mell(iskola)'!D130+'8.8 sz. mell(szolidarit)'!D130+'8.9 sz. mell(köztemető)'!D130+'8.10 sz. mell(önk.v.)'!D130+'8.11 sz. mell(közp.költs.)'!D130+'8.12 sz. mell(utak)'!D130+'8.13 sz. mell(közvil)'!D130+'8.14 sz. mell(város és község)'!D130+'8.15 sz. mell(fogorvos)'!D130+'8.16 sz. mell(közművelődés)'!D130+'8.24 sz. mell(Vészhelyzet)'!D130+'8.17 sz. mell(szoc.tám)'!D130+'8.18 sz. mell(szünid.étk.)'!D130+'8.... sz. mell'!D130+'8.19 sz. mell(önk.jogalk)'!D130+'8.20 sz. mell(tám.fin)'!D130+'8.21 sz. mell(államadó)'!D130+'8.22 sz. mell(önk.nem sorol)'!D130+'8.23 sz. mell(szabadidő)'!D130</f>
        <v>21245720</v>
      </c>
      <c r="E130" s="325">
        <f>'8.2 sz. mell(könyvtár)'!E130+'8.3 sz. mell(könyvtári áll.)'!E130+'8.4 sz. mell(védőnő)'!E130+'8.5 sz. mell (háziorv.)'!E130+'8.6 sz. mell (isk.étk)'!E130+'8.7 sz. mell(iskola)'!E130+'8.8 sz. mell(szolidarit)'!E130+'8.9 sz. mell(köztemető)'!E130+'8.10 sz. mell(önk.v.)'!E130+'8.11 sz. mell(közp.költs.)'!E130+'8.12 sz. mell(utak)'!E130+'8.13 sz. mell(közvil)'!E130+'8.14 sz. mell(város és község)'!E130+'8.15 sz. mell(fogorvos)'!E130+'8.16 sz. mell(közművelődés)'!E130+'8.24 sz. mell(Vészhelyzet)'!E130+'8.17 sz. mell(szoc.tám)'!E130+'8.18 sz. mell(szünid.étk.)'!E130+'8.... sz. mell'!E130+'8.19 sz. mell(önk.jogalk)'!E130+'8.20 sz. mell(tám.fin)'!E130+'8.21 sz. mell(államadó)'!E130+'8.22 sz. mell(önk.nem sorol)'!E130+'8.23 sz. mell(szabadidő)'!E130</f>
        <v>21245720</v>
      </c>
      <c r="F130" s="325">
        <f>'8.2 sz. mell(könyvtár)'!F130+'8.3 sz. mell(könyvtári áll.)'!F130+'8.4 sz. mell(védőnő)'!F130+'8.5 sz. mell (háziorv.)'!F130+'8.6 sz. mell (isk.étk)'!F130+'8.7 sz. mell(iskola)'!F130+'8.8 sz. mell(szolidarit)'!F130+'8.9 sz. mell(köztemető)'!F130+'8.10 sz. mell(önk.v.)'!F130+'8.11 sz. mell(közp.költs.)'!F130+'8.12 sz. mell(utak)'!F130+'8.13 sz. mell(közvil)'!F130+'8.14 sz. mell(város és község)'!F130+'8.15 sz. mell(fogorvos)'!F130+'8.16 sz. mell(közművelődés)'!F130+'8.24 sz. mell(Vészhelyzet)'!F130+'8.17 sz. mell(szoc.tám)'!F130+'8.18 sz. mell(szünid.étk.)'!F130+'8.... sz. mell'!F130+'8.19 sz. mell(önk.jogalk)'!F130+'8.20 sz. mell(tám.fin)'!F130+'8.21 sz. mell(államadó)'!F130+'8.22 sz. mell(önk.nem sorol)'!F130+'8.23 sz. mell(szabadidő)'!F130</f>
        <v>21245720</v>
      </c>
      <c r="G130" s="325">
        <f>'8.2 sz. mell(könyvtár)'!G130+'8.3 sz. mell(könyvtári áll.)'!G130+'8.4 sz. mell(védőnő)'!G130+'8.5 sz. mell (háziorv.)'!G130+'8.6 sz. mell (isk.étk)'!G130+'8.7 sz. mell(iskola)'!G130+'8.8 sz. mell(szolidarit)'!G130+'8.9 sz. mell(köztemető)'!G130+'8.10 sz. mell(önk.v.)'!G130+'8.11 sz. mell(közp.költs.)'!G130+'8.12 sz. mell(utak)'!G130+'8.13 sz. mell(közvil)'!G130+'8.14 sz. mell(város és község)'!G130+'8.15 sz. mell(fogorvos)'!G130+'8.16 sz. mell(közművelődés)'!G130+'8.24 sz. mell(Vészhelyzet)'!G130+'8.17 sz. mell(szoc.tám)'!G130+'8.18 sz. mell(szünid.étk.)'!G130+'8.... sz. mell'!G130+'8.19 sz. mell(önk.jogalk)'!G130+'8.20 sz. mell(tám.fin)'!G130+'8.21 sz. mell(államadó)'!G130+'8.22 sz. mell(önk.nem sorol)'!G130+'8.23 sz. mell(szabadidő)'!G130</f>
        <v>21245720</v>
      </c>
    </row>
    <row r="131" spans="1:7" ht="12" customHeight="1" x14ac:dyDescent="0.25">
      <c r="A131" s="11" t="s">
        <v>207</v>
      </c>
      <c r="B131" s="417" t="s">
        <v>395</v>
      </c>
      <c r="C131" s="400">
        <f>'8.2 sz. mell(könyvtár)'!C131+'8.3 sz. mell(könyvtári áll.)'!C131+'8.4 sz. mell(védőnő)'!C131+'8.5 sz. mell (háziorv.)'!C131+'8.6 sz. mell (isk.étk)'!C131+'8.7 sz. mell(iskola)'!C131+'8.8 sz. mell(szolidarit)'!C131+'8.9 sz. mell(köztemető)'!C131+'8.10 sz. mell(önk.v.)'!C131+'8.11 sz. mell(közp.költs.)'!C131+'8.12 sz. mell(utak)'!C131+'8.13 sz. mell(közvil)'!C131+'8.14 sz. mell(város és község)'!C131+'8.15 sz. mell(fogorvos)'!C131+'8.16 sz. mell(közművelődés)'!C131+'8.24 sz. mell(Vészhelyzet)'!C131+'8.17 sz. mell(szoc.tám)'!C131+'8.18 sz. mell(szünid.étk.)'!C131+'8.... sz. mell'!C131+'8.19 sz. mell(önk.jogalk)'!C131+'8.20 sz. mell(tám.fin)'!C131+'8.21 sz. mell(államadó)'!C131+'8.22 sz. mell(önk.nem sorol)'!C131+'8.23 sz. mell(szabadidő)'!C131</f>
        <v>0</v>
      </c>
      <c r="D131" s="400">
        <f>'8.2 sz. mell(könyvtár)'!D131+'8.3 sz. mell(könyvtári áll.)'!D131+'8.4 sz. mell(védőnő)'!D131+'8.5 sz. mell (háziorv.)'!D131+'8.6 sz. mell (isk.étk)'!D131+'8.7 sz. mell(iskola)'!D131+'8.8 sz. mell(szolidarit)'!D131+'8.9 sz. mell(köztemető)'!D131+'8.10 sz. mell(önk.v.)'!D131+'8.11 sz. mell(közp.költs.)'!D131+'8.12 sz. mell(utak)'!D131+'8.13 sz. mell(közvil)'!D131+'8.14 sz. mell(város és község)'!D131+'8.15 sz. mell(fogorvos)'!D131+'8.16 sz. mell(közművelődés)'!D131+'8.24 sz. mell(Vészhelyzet)'!D131+'8.17 sz. mell(szoc.tám)'!D131+'8.18 sz. mell(szünid.étk.)'!D131+'8.... sz. mell'!D131+'8.19 sz. mell(önk.jogalk)'!D131+'8.20 sz. mell(tám.fin)'!D131+'8.21 sz. mell(államadó)'!D131+'8.22 sz. mell(önk.nem sorol)'!D131+'8.23 sz. mell(szabadidő)'!D131</f>
        <v>0</v>
      </c>
      <c r="E131" s="400">
        <f>'8.2 sz. mell(könyvtár)'!E131+'8.3 sz. mell(könyvtári áll.)'!E131+'8.4 sz. mell(védőnő)'!E131+'8.5 sz. mell (háziorv.)'!E131+'8.6 sz. mell (isk.étk)'!E131+'8.7 sz. mell(iskola)'!E131+'8.8 sz. mell(szolidarit)'!E131+'8.9 sz. mell(köztemető)'!E131+'8.10 sz. mell(önk.v.)'!E131+'8.11 sz. mell(közp.költs.)'!E131+'8.12 sz. mell(utak)'!E131+'8.13 sz. mell(közvil)'!E131+'8.14 sz. mell(város és község)'!E131+'8.15 sz. mell(fogorvos)'!E131+'8.16 sz. mell(közművelődés)'!E131+'8.24 sz. mell(Vészhelyzet)'!E131+'8.17 sz. mell(szoc.tám)'!E131+'8.18 sz. mell(szünid.étk.)'!E131+'8.... sz. mell'!E131+'8.19 sz. mell(önk.jogalk)'!E131+'8.20 sz. mell(tám.fin)'!E131+'8.21 sz. mell(államadó)'!E131+'8.22 sz. mell(önk.nem sorol)'!E131+'8.23 sz. mell(szabadidő)'!E131</f>
        <v>0</v>
      </c>
      <c r="F131" s="400">
        <f>'8.2 sz. mell(könyvtár)'!F131+'8.3 sz. mell(könyvtári áll.)'!F131+'8.4 sz. mell(védőnő)'!F131+'8.5 sz. mell (háziorv.)'!F131+'8.6 sz. mell (isk.étk)'!F131+'8.7 sz. mell(iskola)'!F131+'8.8 sz. mell(szolidarit)'!F131+'8.9 sz. mell(köztemető)'!F131+'8.10 sz. mell(önk.v.)'!F131+'8.11 sz. mell(közp.költs.)'!F131+'8.12 sz. mell(utak)'!F131+'8.13 sz. mell(közvil)'!F131+'8.14 sz. mell(város és község)'!F131+'8.15 sz. mell(fogorvos)'!F131+'8.16 sz. mell(közművelődés)'!F131+'8.24 sz. mell(Vészhelyzet)'!F131+'8.17 sz. mell(szoc.tám)'!F131+'8.18 sz. mell(szünid.étk.)'!F131+'8.... sz. mell'!F131+'8.19 sz. mell(önk.jogalk)'!F131+'8.20 sz. mell(tám.fin)'!F131+'8.21 sz. mell(államadó)'!F131+'8.22 sz. mell(önk.nem sorol)'!F131+'8.23 sz. mell(szabadidő)'!F131</f>
        <v>0</v>
      </c>
      <c r="G131" s="400">
        <f>'8.2 sz. mell(könyvtár)'!G131+'8.3 sz. mell(könyvtári áll.)'!G131+'8.4 sz. mell(védőnő)'!G131+'8.5 sz. mell (háziorv.)'!G131+'8.6 sz. mell (isk.étk)'!G131+'8.7 sz. mell(iskola)'!G131+'8.8 sz. mell(szolidarit)'!G131+'8.9 sz. mell(köztemető)'!G131+'8.10 sz. mell(önk.v.)'!G131+'8.11 sz. mell(közp.költs.)'!G131+'8.12 sz. mell(utak)'!G131+'8.13 sz. mell(közvil)'!G131+'8.14 sz. mell(város és község)'!G131+'8.15 sz. mell(fogorvos)'!G131+'8.16 sz. mell(közművelődés)'!G131+'8.24 sz. mell(Vészhelyzet)'!G131+'8.17 sz. mell(szoc.tám)'!G131+'8.18 sz. mell(szünid.étk.)'!G131+'8.... sz. mell'!G131+'8.19 sz. mell(önk.jogalk)'!G131+'8.20 sz. mell(tám.fin)'!G131+'8.21 sz. mell(államadó)'!G131+'8.22 sz. mell(önk.nem sorol)'!G131+'8.23 sz. mell(szabadidő)'!G131</f>
        <v>0</v>
      </c>
    </row>
    <row r="132" spans="1:7" ht="12" customHeight="1" thickBot="1" x14ac:dyDescent="0.3">
      <c r="A132" s="9" t="s">
        <v>208</v>
      </c>
      <c r="B132" s="417" t="s">
        <v>396</v>
      </c>
      <c r="C132" s="407">
        <f>'8.2 sz. mell(könyvtár)'!C132+'8.3 sz. mell(könyvtári áll.)'!C132+'8.4 sz. mell(védőnő)'!C132+'8.5 sz. mell (háziorv.)'!C132+'8.6 sz. mell (isk.étk)'!C132+'8.7 sz. mell(iskola)'!C132+'8.8 sz. mell(szolidarit)'!C132+'8.9 sz. mell(köztemető)'!C132+'8.10 sz. mell(önk.v.)'!C132+'8.11 sz. mell(közp.költs.)'!C132+'8.12 sz. mell(utak)'!C132+'8.13 sz. mell(közvil)'!C132+'8.14 sz. mell(város és község)'!C132+'8.15 sz. mell(fogorvos)'!C132+'8.16 sz. mell(közművelődés)'!C132+'8.24 sz. mell(Vészhelyzet)'!C132+'8.17 sz. mell(szoc.tám)'!C132+'8.18 sz. mell(szünid.étk.)'!C132+'8.... sz. mell'!C132+'8.19 sz. mell(önk.jogalk)'!C132+'8.20 sz. mell(tám.fin)'!C132+'8.21 sz. mell(államadó)'!C132+'8.22 sz. mell(önk.nem sorol)'!C132+'8.23 sz. mell(szabadidő)'!C132</f>
        <v>0</v>
      </c>
      <c r="D132" s="407">
        <f>'8.2 sz. mell(könyvtár)'!D132+'8.3 sz. mell(könyvtári áll.)'!D132+'8.4 sz. mell(védőnő)'!D132+'8.5 sz. mell (háziorv.)'!D132+'8.6 sz. mell (isk.étk)'!D132+'8.7 sz. mell(iskola)'!D132+'8.8 sz. mell(szolidarit)'!D132+'8.9 sz. mell(köztemető)'!D132+'8.10 sz. mell(önk.v.)'!D132+'8.11 sz. mell(közp.költs.)'!D132+'8.12 sz. mell(utak)'!D132+'8.13 sz. mell(közvil)'!D132+'8.14 sz. mell(város és község)'!D132+'8.15 sz. mell(fogorvos)'!D132+'8.16 sz. mell(közművelődés)'!D132+'8.24 sz. mell(Vészhelyzet)'!D132+'8.17 sz. mell(szoc.tám)'!D132+'8.18 sz. mell(szünid.étk.)'!D132+'8.... sz. mell'!D132+'8.19 sz. mell(önk.jogalk)'!D132+'8.20 sz. mell(tám.fin)'!D132+'8.21 sz. mell(államadó)'!D132+'8.22 sz. mell(önk.nem sorol)'!D132+'8.23 sz. mell(szabadidő)'!D132</f>
        <v>0</v>
      </c>
      <c r="E132" s="407">
        <f>'8.2 sz. mell(könyvtár)'!E132+'8.3 sz. mell(könyvtári áll.)'!E132+'8.4 sz. mell(védőnő)'!E132+'8.5 sz. mell (háziorv.)'!E132+'8.6 sz. mell (isk.étk)'!E132+'8.7 sz. mell(iskola)'!E132+'8.8 sz. mell(szolidarit)'!E132+'8.9 sz. mell(köztemető)'!E132+'8.10 sz. mell(önk.v.)'!E132+'8.11 sz. mell(közp.költs.)'!E132+'8.12 sz. mell(utak)'!E132+'8.13 sz. mell(közvil)'!E132+'8.14 sz. mell(város és község)'!E132+'8.15 sz. mell(fogorvos)'!E132+'8.16 sz. mell(közművelődés)'!E132+'8.24 sz. mell(Vészhelyzet)'!E132+'8.17 sz. mell(szoc.tám)'!E132+'8.18 sz. mell(szünid.étk.)'!E132+'8.... sz. mell'!E132+'8.19 sz. mell(önk.jogalk)'!E132+'8.20 sz. mell(tám.fin)'!E132+'8.21 sz. mell(államadó)'!E132+'8.22 sz. mell(önk.nem sorol)'!E132+'8.23 sz. mell(szabadidő)'!E132</f>
        <v>0</v>
      </c>
      <c r="F132" s="407">
        <f>'8.2 sz. mell(könyvtár)'!F132+'8.3 sz. mell(könyvtári áll.)'!F132+'8.4 sz. mell(védőnő)'!F132+'8.5 sz. mell (háziorv.)'!F132+'8.6 sz. mell (isk.étk)'!F132+'8.7 sz. mell(iskola)'!F132+'8.8 sz. mell(szolidarit)'!F132+'8.9 sz. mell(köztemető)'!F132+'8.10 sz. mell(önk.v.)'!F132+'8.11 sz. mell(közp.költs.)'!F132+'8.12 sz. mell(utak)'!F132+'8.13 sz. mell(közvil)'!F132+'8.14 sz. mell(város és község)'!F132+'8.15 sz. mell(fogorvos)'!F132+'8.16 sz. mell(közművelődés)'!F132+'8.24 sz. mell(Vészhelyzet)'!F132+'8.17 sz. mell(szoc.tám)'!F132+'8.18 sz. mell(szünid.étk.)'!F132+'8.... sz. mell'!F132+'8.19 sz. mell(önk.jogalk)'!F132+'8.20 sz. mell(tám.fin)'!F132+'8.21 sz. mell(államadó)'!F132+'8.22 sz. mell(önk.nem sorol)'!F132+'8.23 sz. mell(szabadidő)'!F132</f>
        <v>0</v>
      </c>
      <c r="G132" s="407">
        <f>'8.2 sz. mell(könyvtár)'!G132+'8.3 sz. mell(könyvtári áll.)'!G132+'8.4 sz. mell(védőnő)'!G132+'8.5 sz. mell (háziorv.)'!G132+'8.6 sz. mell (isk.étk)'!G132+'8.7 sz. mell(iskola)'!G132+'8.8 sz. mell(szolidarit)'!G132+'8.9 sz. mell(köztemető)'!G132+'8.10 sz. mell(önk.v.)'!G132+'8.11 sz. mell(közp.költs.)'!G132+'8.12 sz. mell(utak)'!G132+'8.13 sz. mell(közvil)'!G132+'8.14 sz. mell(város és község)'!G132+'8.15 sz. mell(fogorvos)'!G132+'8.16 sz. mell(közművelődés)'!G132+'8.24 sz. mell(Vészhelyzet)'!G132+'8.17 sz. mell(szoc.tám)'!G132+'8.18 sz. mell(szünid.étk.)'!G132+'8.... sz. mell'!G132+'8.19 sz. mell(önk.jogalk)'!G132+'8.20 sz. mell(tám.fin)'!G132+'8.21 sz. mell(államadó)'!G132+'8.22 sz. mell(önk.nem sorol)'!G132+'8.23 sz. mell(szabadidő)'!G132</f>
        <v>0</v>
      </c>
    </row>
    <row r="133" spans="1:7" ht="12" customHeight="1" thickBot="1" x14ac:dyDescent="0.3">
      <c r="A133" s="16" t="s">
        <v>17</v>
      </c>
      <c r="B133" s="328" t="s">
        <v>388</v>
      </c>
      <c r="C133" s="325">
        <f>'8.2 sz. mell(könyvtár)'!C133+'8.3 sz. mell(könyvtári áll.)'!C133+'8.4 sz. mell(védőnő)'!C133+'8.5 sz. mell (háziorv.)'!C133+'8.6 sz. mell (isk.étk)'!C133+'8.7 sz. mell(iskola)'!C133+'8.8 sz. mell(szolidarit)'!C133+'8.9 sz. mell(köztemető)'!C133+'8.10 sz. mell(önk.v.)'!C133+'8.11 sz. mell(közp.költs.)'!C133+'8.12 sz. mell(utak)'!C133+'8.13 sz. mell(közvil)'!C133+'8.14 sz. mell(város és község)'!C133+'8.15 sz. mell(fogorvos)'!C133+'8.16 sz. mell(közművelődés)'!C133+'8.24 sz. mell(Vészhelyzet)'!C133+'8.17 sz. mell(szoc.tám)'!C133+'8.18 sz. mell(szünid.étk.)'!C133+'8.... sz. mell'!C133+'8.19 sz. mell(önk.jogalk)'!C133+'8.20 sz. mell(tám.fin)'!C133+'8.21 sz. mell(államadó)'!C133+'8.22 sz. mell(önk.nem sorol)'!C133+'8.23 sz. mell(szabadidő)'!C133</f>
        <v>0</v>
      </c>
      <c r="D133" s="325">
        <f>'8.2 sz. mell(könyvtár)'!D133+'8.3 sz. mell(könyvtári áll.)'!D133+'8.4 sz. mell(védőnő)'!D133+'8.5 sz. mell (háziorv.)'!D133+'8.6 sz. mell (isk.étk)'!D133+'8.7 sz. mell(iskola)'!D133+'8.8 sz. mell(szolidarit)'!D133+'8.9 sz. mell(köztemető)'!D133+'8.10 sz. mell(önk.v.)'!D133+'8.11 sz. mell(közp.költs.)'!D133+'8.12 sz. mell(utak)'!D133+'8.13 sz. mell(közvil)'!D133+'8.14 sz. mell(város és község)'!D133+'8.15 sz. mell(fogorvos)'!D133+'8.16 sz. mell(közművelődés)'!D133+'8.24 sz. mell(Vészhelyzet)'!D133+'8.17 sz. mell(szoc.tám)'!D133+'8.18 sz. mell(szünid.étk.)'!D133+'8.... sz. mell'!D133+'8.19 sz. mell(önk.jogalk)'!D133+'8.20 sz. mell(tám.fin)'!D133+'8.21 sz. mell(államadó)'!D133+'8.22 sz. mell(önk.nem sorol)'!D133+'8.23 sz. mell(szabadidő)'!D133</f>
        <v>0</v>
      </c>
      <c r="E133" s="325">
        <f>'8.2 sz. mell(könyvtár)'!E133+'8.3 sz. mell(könyvtári áll.)'!E133+'8.4 sz. mell(védőnő)'!E133+'8.5 sz. mell (háziorv.)'!E133+'8.6 sz. mell (isk.étk)'!E133+'8.7 sz. mell(iskola)'!E133+'8.8 sz. mell(szolidarit)'!E133+'8.9 sz. mell(köztemető)'!E133+'8.10 sz. mell(önk.v.)'!E133+'8.11 sz. mell(közp.költs.)'!E133+'8.12 sz. mell(utak)'!E133+'8.13 sz. mell(közvil)'!E133+'8.14 sz. mell(város és község)'!E133+'8.15 sz. mell(fogorvos)'!E133+'8.16 sz. mell(közművelődés)'!E133+'8.24 sz. mell(Vészhelyzet)'!E133+'8.17 sz. mell(szoc.tám)'!E133+'8.18 sz. mell(szünid.étk.)'!E133+'8.... sz. mell'!E133+'8.19 sz. mell(önk.jogalk)'!E133+'8.20 sz. mell(tám.fin)'!E133+'8.21 sz. mell(államadó)'!E133+'8.22 sz. mell(önk.nem sorol)'!E133+'8.23 sz. mell(szabadidő)'!E133</f>
        <v>0</v>
      </c>
      <c r="F133" s="325">
        <f>'8.2 sz. mell(könyvtár)'!F133+'8.3 sz. mell(könyvtári áll.)'!F133+'8.4 sz. mell(védőnő)'!F133+'8.5 sz. mell (háziorv.)'!F133+'8.6 sz. mell (isk.étk)'!F133+'8.7 sz. mell(iskola)'!F133+'8.8 sz. mell(szolidarit)'!F133+'8.9 sz. mell(köztemető)'!F133+'8.10 sz. mell(önk.v.)'!F133+'8.11 sz. mell(közp.költs.)'!F133+'8.12 sz. mell(utak)'!F133+'8.13 sz. mell(közvil)'!F133+'8.14 sz. mell(város és község)'!F133+'8.15 sz. mell(fogorvos)'!F133+'8.16 sz. mell(közművelődés)'!F133+'8.24 sz. mell(Vészhelyzet)'!F133+'8.17 sz. mell(szoc.tám)'!F133+'8.18 sz. mell(szünid.étk.)'!F133+'8.... sz. mell'!F133+'8.19 sz. mell(önk.jogalk)'!F133+'8.20 sz. mell(tám.fin)'!F133+'8.21 sz. mell(államadó)'!F133+'8.22 sz. mell(önk.nem sorol)'!F133+'8.23 sz. mell(szabadidő)'!F133</f>
        <v>0</v>
      </c>
      <c r="G133" s="325">
        <f>'8.2 sz. mell(könyvtár)'!G133+'8.3 sz. mell(könyvtári áll.)'!G133+'8.4 sz. mell(védőnő)'!G133+'8.5 sz. mell (háziorv.)'!G133+'8.6 sz. mell (isk.étk)'!G133+'8.7 sz. mell(iskola)'!G133+'8.8 sz. mell(szolidarit)'!G133+'8.9 sz. mell(köztemető)'!G133+'8.10 sz. mell(önk.v.)'!G133+'8.11 sz. mell(közp.költs.)'!G133+'8.12 sz. mell(utak)'!G133+'8.13 sz. mell(közvil)'!G133+'8.14 sz. mell(város és község)'!G133+'8.15 sz. mell(fogorvos)'!G133+'8.16 sz. mell(közművelődés)'!G133+'8.24 sz. mell(Vészhelyzet)'!G133+'8.17 sz. mell(szoc.tám)'!G133+'8.18 sz. mell(szünid.étk.)'!G133+'8.... sz. mell'!G133+'8.19 sz. mell(önk.jogalk)'!G133+'8.20 sz. mell(tám.fin)'!G133+'8.21 sz. mell(államadó)'!G133+'8.22 sz. mell(önk.nem sorol)'!G133+'8.23 sz. mell(szabadidő)'!G133</f>
        <v>0</v>
      </c>
    </row>
    <row r="134" spans="1:7" ht="12" customHeight="1" x14ac:dyDescent="0.25">
      <c r="A134" s="11" t="s">
        <v>81</v>
      </c>
      <c r="B134" s="419" t="s">
        <v>397</v>
      </c>
      <c r="C134" s="405">
        <f>'8.2 sz. mell(könyvtár)'!C134+'8.3 sz. mell(könyvtári áll.)'!C134+'8.4 sz. mell(védőnő)'!C134+'8.5 sz. mell (háziorv.)'!C134+'8.6 sz. mell (isk.étk)'!C134+'8.7 sz. mell(iskola)'!C134+'8.8 sz. mell(szolidarit)'!C134+'8.9 sz. mell(köztemető)'!C134+'8.10 sz. mell(önk.v.)'!C134+'8.11 sz. mell(közp.költs.)'!C134+'8.12 sz. mell(utak)'!C134+'8.13 sz. mell(közvil)'!C134+'8.14 sz. mell(város és község)'!C134+'8.15 sz. mell(fogorvos)'!C134+'8.16 sz. mell(közművelődés)'!C134+'8.24 sz. mell(Vészhelyzet)'!C134+'8.17 sz. mell(szoc.tám)'!C134+'8.18 sz. mell(szünid.étk.)'!C134+'8.... sz. mell'!C134+'8.19 sz. mell(önk.jogalk)'!C134+'8.20 sz. mell(tám.fin)'!C134+'8.21 sz. mell(államadó)'!C134+'8.22 sz. mell(önk.nem sorol)'!C134+'8.23 sz. mell(szabadidő)'!C134</f>
        <v>0</v>
      </c>
      <c r="D134" s="405">
        <f>'8.2 sz. mell(könyvtár)'!D134+'8.3 sz. mell(könyvtári áll.)'!D134+'8.4 sz. mell(védőnő)'!D134+'8.5 sz. mell (háziorv.)'!D134+'8.6 sz. mell (isk.étk)'!D134+'8.7 sz. mell(iskola)'!D134+'8.8 sz. mell(szolidarit)'!D134+'8.9 sz. mell(köztemető)'!D134+'8.10 sz. mell(önk.v.)'!D134+'8.11 sz. mell(közp.költs.)'!D134+'8.12 sz. mell(utak)'!D134+'8.13 sz. mell(közvil)'!D134+'8.14 sz. mell(város és község)'!D134+'8.15 sz. mell(fogorvos)'!D134+'8.16 sz. mell(közművelődés)'!D134+'8.24 sz. mell(Vészhelyzet)'!D134+'8.17 sz. mell(szoc.tám)'!D134+'8.18 sz. mell(szünid.étk.)'!D134+'8.... sz. mell'!D134+'8.19 sz. mell(önk.jogalk)'!D134+'8.20 sz. mell(tám.fin)'!D134+'8.21 sz. mell(államadó)'!D134+'8.22 sz. mell(önk.nem sorol)'!D134+'8.23 sz. mell(szabadidő)'!D134</f>
        <v>0</v>
      </c>
      <c r="E134" s="405">
        <f>'8.2 sz. mell(könyvtár)'!E134+'8.3 sz. mell(könyvtári áll.)'!E134+'8.4 sz. mell(védőnő)'!E134+'8.5 sz. mell (háziorv.)'!E134+'8.6 sz. mell (isk.étk)'!E134+'8.7 sz. mell(iskola)'!E134+'8.8 sz. mell(szolidarit)'!E134+'8.9 sz. mell(köztemető)'!E134+'8.10 sz. mell(önk.v.)'!E134+'8.11 sz. mell(közp.költs.)'!E134+'8.12 sz. mell(utak)'!E134+'8.13 sz. mell(közvil)'!E134+'8.14 sz. mell(város és község)'!E134+'8.15 sz. mell(fogorvos)'!E134+'8.16 sz. mell(közművelődés)'!E134+'8.24 sz. mell(Vészhelyzet)'!E134+'8.17 sz. mell(szoc.tám)'!E134+'8.18 sz. mell(szünid.étk.)'!E134+'8.... sz. mell'!E134+'8.19 sz. mell(önk.jogalk)'!E134+'8.20 sz. mell(tám.fin)'!E134+'8.21 sz. mell(államadó)'!E134+'8.22 sz. mell(önk.nem sorol)'!E134+'8.23 sz. mell(szabadidő)'!E134</f>
        <v>0</v>
      </c>
      <c r="F134" s="405">
        <f>'8.2 sz. mell(könyvtár)'!F134+'8.3 sz. mell(könyvtári áll.)'!F134+'8.4 sz. mell(védőnő)'!F134+'8.5 sz. mell (háziorv.)'!F134+'8.6 sz. mell (isk.étk)'!F134+'8.7 sz. mell(iskola)'!F134+'8.8 sz. mell(szolidarit)'!F134+'8.9 sz. mell(köztemető)'!F134+'8.10 sz. mell(önk.v.)'!F134+'8.11 sz. mell(közp.költs.)'!F134+'8.12 sz. mell(utak)'!F134+'8.13 sz. mell(közvil)'!F134+'8.14 sz. mell(város és község)'!F134+'8.15 sz. mell(fogorvos)'!F134+'8.16 sz. mell(közművelődés)'!F134+'8.24 sz. mell(Vészhelyzet)'!F134+'8.17 sz. mell(szoc.tám)'!F134+'8.18 sz. mell(szünid.étk.)'!F134+'8.... sz. mell'!F134+'8.19 sz. mell(önk.jogalk)'!F134+'8.20 sz. mell(tám.fin)'!F134+'8.21 sz. mell(államadó)'!F134+'8.22 sz. mell(önk.nem sorol)'!F134+'8.23 sz. mell(szabadidő)'!F134</f>
        <v>0</v>
      </c>
      <c r="G134" s="405">
        <f>'8.2 sz. mell(könyvtár)'!G134+'8.3 sz. mell(könyvtári áll.)'!G134+'8.4 sz. mell(védőnő)'!G134+'8.5 sz. mell (háziorv.)'!G134+'8.6 sz. mell (isk.étk)'!G134+'8.7 sz. mell(iskola)'!G134+'8.8 sz. mell(szolidarit)'!G134+'8.9 sz. mell(köztemető)'!G134+'8.10 sz. mell(önk.v.)'!G134+'8.11 sz. mell(közp.költs.)'!G134+'8.12 sz. mell(utak)'!G134+'8.13 sz. mell(közvil)'!G134+'8.14 sz. mell(város és község)'!G134+'8.15 sz. mell(fogorvos)'!G134+'8.16 sz. mell(közművelődés)'!G134+'8.24 sz. mell(Vészhelyzet)'!G134+'8.17 sz. mell(szoc.tám)'!G134+'8.18 sz. mell(szünid.étk.)'!G134+'8.... sz. mell'!G134+'8.19 sz. mell(önk.jogalk)'!G134+'8.20 sz. mell(tám.fin)'!G134+'8.21 sz. mell(államadó)'!G134+'8.22 sz. mell(önk.nem sorol)'!G134+'8.23 sz. mell(szabadidő)'!G134</f>
        <v>0</v>
      </c>
    </row>
    <row r="135" spans="1:7" ht="12" customHeight="1" x14ac:dyDescent="0.25">
      <c r="A135" s="11" t="s">
        <v>82</v>
      </c>
      <c r="B135" s="419" t="s">
        <v>389</v>
      </c>
      <c r="C135" s="406">
        <f>'8.2 sz. mell(könyvtár)'!C135+'8.3 sz. mell(könyvtári áll.)'!C135+'8.4 sz. mell(védőnő)'!C135+'8.5 sz. mell (háziorv.)'!C135+'8.6 sz. mell (isk.étk)'!C135+'8.7 sz. mell(iskola)'!C135+'8.8 sz. mell(szolidarit)'!C135+'8.9 sz. mell(köztemető)'!C135+'8.10 sz. mell(önk.v.)'!C135+'8.11 sz. mell(közp.költs.)'!C135+'8.12 sz. mell(utak)'!C135+'8.13 sz. mell(közvil)'!C135+'8.14 sz. mell(város és község)'!C135+'8.15 sz. mell(fogorvos)'!C135+'8.16 sz. mell(közművelődés)'!C135+'8.24 sz. mell(Vészhelyzet)'!C135+'8.17 sz. mell(szoc.tám)'!C135+'8.18 sz. mell(szünid.étk.)'!C135+'8.... sz. mell'!C135+'8.19 sz. mell(önk.jogalk)'!C135+'8.20 sz. mell(tám.fin)'!C135+'8.21 sz. mell(államadó)'!C135+'8.22 sz. mell(önk.nem sorol)'!C135+'8.23 sz. mell(szabadidő)'!C135</f>
        <v>0</v>
      </c>
      <c r="D135" s="406">
        <f>'8.2 sz. mell(könyvtár)'!D135+'8.3 sz. mell(könyvtári áll.)'!D135+'8.4 sz. mell(védőnő)'!D135+'8.5 sz. mell (háziorv.)'!D135+'8.6 sz. mell (isk.étk)'!D135+'8.7 sz. mell(iskola)'!D135+'8.8 sz. mell(szolidarit)'!D135+'8.9 sz. mell(köztemető)'!D135+'8.10 sz. mell(önk.v.)'!D135+'8.11 sz. mell(közp.költs.)'!D135+'8.12 sz. mell(utak)'!D135+'8.13 sz. mell(közvil)'!D135+'8.14 sz. mell(város és község)'!D135+'8.15 sz. mell(fogorvos)'!D135+'8.16 sz. mell(közművelődés)'!D135+'8.24 sz. mell(Vészhelyzet)'!D135+'8.17 sz. mell(szoc.tám)'!D135+'8.18 sz. mell(szünid.étk.)'!D135+'8.... sz. mell'!D135+'8.19 sz. mell(önk.jogalk)'!D135+'8.20 sz. mell(tám.fin)'!D135+'8.21 sz. mell(államadó)'!D135+'8.22 sz. mell(önk.nem sorol)'!D135+'8.23 sz. mell(szabadidő)'!D135</f>
        <v>0</v>
      </c>
      <c r="E135" s="406">
        <f>'8.2 sz. mell(könyvtár)'!E135+'8.3 sz. mell(könyvtári áll.)'!E135+'8.4 sz. mell(védőnő)'!E135+'8.5 sz. mell (háziorv.)'!E135+'8.6 sz. mell (isk.étk)'!E135+'8.7 sz. mell(iskola)'!E135+'8.8 sz. mell(szolidarit)'!E135+'8.9 sz. mell(köztemető)'!E135+'8.10 sz. mell(önk.v.)'!E135+'8.11 sz. mell(közp.költs.)'!E135+'8.12 sz. mell(utak)'!E135+'8.13 sz. mell(közvil)'!E135+'8.14 sz. mell(város és község)'!E135+'8.15 sz. mell(fogorvos)'!E135+'8.16 sz. mell(közművelődés)'!E135+'8.24 sz. mell(Vészhelyzet)'!E135+'8.17 sz. mell(szoc.tám)'!E135+'8.18 sz. mell(szünid.étk.)'!E135+'8.... sz. mell'!E135+'8.19 sz. mell(önk.jogalk)'!E135+'8.20 sz. mell(tám.fin)'!E135+'8.21 sz. mell(államadó)'!E135+'8.22 sz. mell(önk.nem sorol)'!E135+'8.23 sz. mell(szabadidő)'!E135</f>
        <v>0</v>
      </c>
      <c r="F135" s="406">
        <f>'8.2 sz. mell(könyvtár)'!F135+'8.3 sz. mell(könyvtári áll.)'!F135+'8.4 sz. mell(védőnő)'!F135+'8.5 sz. mell (háziorv.)'!F135+'8.6 sz. mell (isk.étk)'!F135+'8.7 sz. mell(iskola)'!F135+'8.8 sz. mell(szolidarit)'!F135+'8.9 sz. mell(köztemető)'!F135+'8.10 sz. mell(önk.v.)'!F135+'8.11 sz. mell(közp.költs.)'!F135+'8.12 sz. mell(utak)'!F135+'8.13 sz. mell(közvil)'!F135+'8.14 sz. mell(város és község)'!F135+'8.15 sz. mell(fogorvos)'!F135+'8.16 sz. mell(közművelődés)'!F135+'8.24 sz. mell(Vészhelyzet)'!F135+'8.17 sz. mell(szoc.tám)'!F135+'8.18 sz. mell(szünid.étk.)'!F135+'8.... sz. mell'!F135+'8.19 sz. mell(önk.jogalk)'!F135+'8.20 sz. mell(tám.fin)'!F135+'8.21 sz. mell(államadó)'!F135+'8.22 sz. mell(önk.nem sorol)'!F135+'8.23 sz. mell(szabadidő)'!F135</f>
        <v>0</v>
      </c>
      <c r="G135" s="406">
        <f>'8.2 sz. mell(könyvtár)'!G135+'8.3 sz. mell(könyvtári áll.)'!G135+'8.4 sz. mell(védőnő)'!G135+'8.5 sz. mell (háziorv.)'!G135+'8.6 sz. mell (isk.étk)'!G135+'8.7 sz. mell(iskola)'!G135+'8.8 sz. mell(szolidarit)'!G135+'8.9 sz. mell(köztemető)'!G135+'8.10 sz. mell(önk.v.)'!G135+'8.11 sz. mell(közp.költs.)'!G135+'8.12 sz. mell(utak)'!G135+'8.13 sz. mell(közvil)'!G135+'8.14 sz. mell(város és község)'!G135+'8.15 sz. mell(fogorvos)'!G135+'8.16 sz. mell(közművelődés)'!G135+'8.24 sz. mell(Vészhelyzet)'!G135+'8.17 sz. mell(szoc.tám)'!G135+'8.18 sz. mell(szünid.étk.)'!G135+'8.... sz. mell'!G135+'8.19 sz. mell(önk.jogalk)'!G135+'8.20 sz. mell(tám.fin)'!G135+'8.21 sz. mell(államadó)'!G135+'8.22 sz. mell(önk.nem sorol)'!G135+'8.23 sz. mell(szabadidő)'!G135</f>
        <v>0</v>
      </c>
    </row>
    <row r="136" spans="1:7" ht="12" customHeight="1" x14ac:dyDescent="0.25">
      <c r="A136" s="11" t="s">
        <v>83</v>
      </c>
      <c r="B136" s="419" t="s">
        <v>390</v>
      </c>
      <c r="C136" s="399">
        <f>'8.2 sz. mell(könyvtár)'!C136+'8.3 sz. mell(könyvtári áll.)'!C136+'8.4 sz. mell(védőnő)'!C136+'8.5 sz. mell (háziorv.)'!C136+'8.6 sz. mell (isk.étk)'!C136+'8.7 sz. mell(iskola)'!C136+'8.8 sz. mell(szolidarit)'!C136+'8.9 sz. mell(köztemető)'!C136+'8.10 sz. mell(önk.v.)'!C136+'8.11 sz. mell(közp.költs.)'!C136+'8.12 sz. mell(utak)'!C136+'8.13 sz. mell(közvil)'!C136+'8.14 sz. mell(város és község)'!C136+'8.15 sz. mell(fogorvos)'!C136+'8.16 sz. mell(közművelődés)'!C136+'8.24 sz. mell(Vészhelyzet)'!C136+'8.17 sz. mell(szoc.tám)'!C136+'8.18 sz. mell(szünid.étk.)'!C136+'8.... sz. mell'!C136+'8.19 sz. mell(önk.jogalk)'!C136+'8.20 sz. mell(tám.fin)'!C136+'8.21 sz. mell(államadó)'!C136+'8.22 sz. mell(önk.nem sorol)'!C136+'8.23 sz. mell(szabadidő)'!C136</f>
        <v>0</v>
      </c>
      <c r="D136" s="399">
        <f>'8.2 sz. mell(könyvtár)'!D136+'8.3 sz. mell(könyvtári áll.)'!D136+'8.4 sz. mell(védőnő)'!D136+'8.5 sz. mell (háziorv.)'!D136+'8.6 sz. mell (isk.étk)'!D136+'8.7 sz. mell(iskola)'!D136+'8.8 sz. mell(szolidarit)'!D136+'8.9 sz. mell(köztemető)'!D136+'8.10 sz. mell(önk.v.)'!D136+'8.11 sz. mell(közp.költs.)'!D136+'8.12 sz. mell(utak)'!D136+'8.13 sz. mell(közvil)'!D136+'8.14 sz. mell(város és község)'!D136+'8.15 sz. mell(fogorvos)'!D136+'8.16 sz. mell(közművelődés)'!D136+'8.24 sz. mell(Vészhelyzet)'!D136+'8.17 sz. mell(szoc.tám)'!D136+'8.18 sz. mell(szünid.étk.)'!D136+'8.... sz. mell'!D136+'8.19 sz. mell(önk.jogalk)'!D136+'8.20 sz. mell(tám.fin)'!D136+'8.21 sz. mell(államadó)'!D136+'8.22 sz. mell(önk.nem sorol)'!D136+'8.23 sz. mell(szabadidő)'!D136</f>
        <v>0</v>
      </c>
      <c r="E136" s="399">
        <f>'8.2 sz. mell(könyvtár)'!E136+'8.3 sz. mell(könyvtári áll.)'!E136+'8.4 sz. mell(védőnő)'!E136+'8.5 sz. mell (háziorv.)'!E136+'8.6 sz. mell (isk.étk)'!E136+'8.7 sz. mell(iskola)'!E136+'8.8 sz. mell(szolidarit)'!E136+'8.9 sz. mell(köztemető)'!E136+'8.10 sz. mell(önk.v.)'!E136+'8.11 sz. mell(közp.költs.)'!E136+'8.12 sz. mell(utak)'!E136+'8.13 sz. mell(közvil)'!E136+'8.14 sz. mell(város és község)'!E136+'8.15 sz. mell(fogorvos)'!E136+'8.16 sz. mell(közművelődés)'!E136+'8.24 sz. mell(Vészhelyzet)'!E136+'8.17 sz. mell(szoc.tám)'!E136+'8.18 sz. mell(szünid.étk.)'!E136+'8.... sz. mell'!E136+'8.19 sz. mell(önk.jogalk)'!E136+'8.20 sz. mell(tám.fin)'!E136+'8.21 sz. mell(államadó)'!E136+'8.22 sz. mell(önk.nem sorol)'!E136+'8.23 sz. mell(szabadidő)'!E136</f>
        <v>0</v>
      </c>
      <c r="F136" s="399">
        <f>'8.2 sz. mell(könyvtár)'!F136+'8.3 sz. mell(könyvtári áll.)'!F136+'8.4 sz. mell(védőnő)'!F136+'8.5 sz. mell (háziorv.)'!F136+'8.6 sz. mell (isk.étk)'!F136+'8.7 sz. mell(iskola)'!F136+'8.8 sz. mell(szolidarit)'!F136+'8.9 sz. mell(köztemető)'!F136+'8.10 sz. mell(önk.v.)'!F136+'8.11 sz. mell(közp.költs.)'!F136+'8.12 sz. mell(utak)'!F136+'8.13 sz. mell(közvil)'!F136+'8.14 sz. mell(város és község)'!F136+'8.15 sz. mell(fogorvos)'!F136+'8.16 sz. mell(közművelődés)'!F136+'8.24 sz. mell(Vészhelyzet)'!F136+'8.17 sz. mell(szoc.tám)'!F136+'8.18 sz. mell(szünid.étk.)'!F136+'8.... sz. mell'!F136+'8.19 sz. mell(önk.jogalk)'!F136+'8.20 sz. mell(tám.fin)'!F136+'8.21 sz. mell(államadó)'!F136+'8.22 sz. mell(önk.nem sorol)'!F136+'8.23 sz. mell(szabadidő)'!F136</f>
        <v>0</v>
      </c>
      <c r="G136" s="399">
        <f>'8.2 sz. mell(könyvtár)'!G136+'8.3 sz. mell(könyvtári áll.)'!G136+'8.4 sz. mell(védőnő)'!G136+'8.5 sz. mell (háziorv.)'!G136+'8.6 sz. mell (isk.étk)'!G136+'8.7 sz. mell(iskola)'!G136+'8.8 sz. mell(szolidarit)'!G136+'8.9 sz. mell(köztemető)'!G136+'8.10 sz. mell(önk.v.)'!G136+'8.11 sz. mell(közp.költs.)'!G136+'8.12 sz. mell(utak)'!G136+'8.13 sz. mell(közvil)'!G136+'8.14 sz. mell(város és község)'!G136+'8.15 sz. mell(fogorvos)'!G136+'8.16 sz. mell(közművelődés)'!G136+'8.24 sz. mell(Vészhelyzet)'!G136+'8.17 sz. mell(szoc.tám)'!G136+'8.18 sz. mell(szünid.étk.)'!G136+'8.... sz. mell'!G136+'8.19 sz. mell(önk.jogalk)'!G136+'8.20 sz. mell(tám.fin)'!G136+'8.21 sz. mell(államadó)'!G136+'8.22 sz. mell(önk.nem sorol)'!G136+'8.23 sz. mell(szabadidő)'!G136</f>
        <v>0</v>
      </c>
    </row>
    <row r="137" spans="1:7" ht="12" customHeight="1" x14ac:dyDescent="0.25">
      <c r="A137" s="11" t="s">
        <v>132</v>
      </c>
      <c r="B137" s="419" t="s">
        <v>391</v>
      </c>
      <c r="C137" s="406">
        <f>'8.2 sz. mell(könyvtár)'!C137+'8.3 sz. mell(könyvtári áll.)'!C137+'8.4 sz. mell(védőnő)'!C137+'8.5 sz. mell (háziorv.)'!C137+'8.6 sz. mell (isk.étk)'!C137+'8.7 sz. mell(iskola)'!C137+'8.8 sz. mell(szolidarit)'!C137+'8.9 sz. mell(köztemető)'!C137+'8.10 sz. mell(önk.v.)'!C137+'8.11 sz. mell(közp.költs.)'!C137+'8.12 sz. mell(utak)'!C137+'8.13 sz. mell(közvil)'!C137+'8.14 sz. mell(város és község)'!C137+'8.15 sz. mell(fogorvos)'!C137+'8.16 sz. mell(közművelődés)'!C137+'8.24 sz. mell(Vészhelyzet)'!C137+'8.17 sz. mell(szoc.tám)'!C137+'8.18 sz. mell(szünid.étk.)'!C137+'8.... sz. mell'!C137+'8.19 sz. mell(önk.jogalk)'!C137+'8.20 sz. mell(tám.fin)'!C137+'8.21 sz. mell(államadó)'!C137+'8.22 sz. mell(önk.nem sorol)'!C137+'8.23 sz. mell(szabadidő)'!C137</f>
        <v>0</v>
      </c>
      <c r="D137" s="406">
        <f>'8.2 sz. mell(könyvtár)'!D137+'8.3 sz. mell(könyvtári áll.)'!D137+'8.4 sz. mell(védőnő)'!D137+'8.5 sz. mell (háziorv.)'!D137+'8.6 sz. mell (isk.étk)'!D137+'8.7 sz. mell(iskola)'!D137+'8.8 sz. mell(szolidarit)'!D137+'8.9 sz. mell(köztemető)'!D137+'8.10 sz. mell(önk.v.)'!D137+'8.11 sz. mell(közp.költs.)'!D137+'8.12 sz. mell(utak)'!D137+'8.13 sz. mell(közvil)'!D137+'8.14 sz. mell(város és község)'!D137+'8.15 sz. mell(fogorvos)'!D137+'8.16 sz. mell(közművelődés)'!D137+'8.24 sz. mell(Vészhelyzet)'!D137+'8.17 sz. mell(szoc.tám)'!D137+'8.18 sz. mell(szünid.étk.)'!D137+'8.... sz. mell'!D137+'8.19 sz. mell(önk.jogalk)'!D137+'8.20 sz. mell(tám.fin)'!D137+'8.21 sz. mell(államadó)'!D137+'8.22 sz. mell(önk.nem sorol)'!D137+'8.23 sz. mell(szabadidő)'!D137</f>
        <v>0</v>
      </c>
      <c r="E137" s="406">
        <f>'8.2 sz. mell(könyvtár)'!E137+'8.3 sz. mell(könyvtári áll.)'!E137+'8.4 sz. mell(védőnő)'!E137+'8.5 sz. mell (háziorv.)'!E137+'8.6 sz. mell (isk.étk)'!E137+'8.7 sz. mell(iskola)'!E137+'8.8 sz. mell(szolidarit)'!E137+'8.9 sz. mell(köztemető)'!E137+'8.10 sz. mell(önk.v.)'!E137+'8.11 sz. mell(közp.költs.)'!E137+'8.12 sz. mell(utak)'!E137+'8.13 sz. mell(közvil)'!E137+'8.14 sz. mell(város és község)'!E137+'8.15 sz. mell(fogorvos)'!E137+'8.16 sz. mell(közművelődés)'!E137+'8.24 sz. mell(Vészhelyzet)'!E137+'8.17 sz. mell(szoc.tám)'!E137+'8.18 sz. mell(szünid.étk.)'!E137+'8.... sz. mell'!E137+'8.19 sz. mell(önk.jogalk)'!E137+'8.20 sz. mell(tám.fin)'!E137+'8.21 sz. mell(államadó)'!E137+'8.22 sz. mell(önk.nem sorol)'!E137+'8.23 sz. mell(szabadidő)'!E137</f>
        <v>0</v>
      </c>
      <c r="F137" s="406">
        <f>'8.2 sz. mell(könyvtár)'!F137+'8.3 sz. mell(könyvtári áll.)'!F137+'8.4 sz. mell(védőnő)'!F137+'8.5 sz. mell (háziorv.)'!F137+'8.6 sz. mell (isk.étk)'!F137+'8.7 sz. mell(iskola)'!F137+'8.8 sz. mell(szolidarit)'!F137+'8.9 sz. mell(köztemető)'!F137+'8.10 sz. mell(önk.v.)'!F137+'8.11 sz. mell(közp.költs.)'!F137+'8.12 sz. mell(utak)'!F137+'8.13 sz. mell(közvil)'!F137+'8.14 sz. mell(város és község)'!F137+'8.15 sz. mell(fogorvos)'!F137+'8.16 sz. mell(közművelődés)'!F137+'8.24 sz. mell(Vészhelyzet)'!F137+'8.17 sz. mell(szoc.tám)'!F137+'8.18 sz. mell(szünid.étk.)'!F137+'8.... sz. mell'!F137+'8.19 sz. mell(önk.jogalk)'!F137+'8.20 sz. mell(tám.fin)'!F137+'8.21 sz. mell(államadó)'!F137+'8.22 sz. mell(önk.nem sorol)'!F137+'8.23 sz. mell(szabadidő)'!F137</f>
        <v>0</v>
      </c>
      <c r="G137" s="406">
        <f>'8.2 sz. mell(könyvtár)'!G137+'8.3 sz. mell(könyvtári áll.)'!G137+'8.4 sz. mell(védőnő)'!G137+'8.5 sz. mell (háziorv.)'!G137+'8.6 sz. mell (isk.étk)'!G137+'8.7 sz. mell(iskola)'!G137+'8.8 sz. mell(szolidarit)'!G137+'8.9 sz. mell(köztemető)'!G137+'8.10 sz. mell(önk.v.)'!G137+'8.11 sz. mell(közp.költs.)'!G137+'8.12 sz. mell(utak)'!G137+'8.13 sz. mell(közvil)'!G137+'8.14 sz. mell(város és község)'!G137+'8.15 sz. mell(fogorvos)'!G137+'8.16 sz. mell(közművelődés)'!G137+'8.24 sz. mell(Vészhelyzet)'!G137+'8.17 sz. mell(szoc.tám)'!G137+'8.18 sz. mell(szünid.étk.)'!G137+'8.... sz. mell'!G137+'8.19 sz. mell(önk.jogalk)'!G137+'8.20 sz. mell(tám.fin)'!G137+'8.21 sz. mell(államadó)'!G137+'8.22 sz. mell(önk.nem sorol)'!G137+'8.23 sz. mell(szabadidő)'!G137</f>
        <v>0</v>
      </c>
    </row>
    <row r="138" spans="1:7" ht="12" customHeight="1" x14ac:dyDescent="0.25">
      <c r="A138" s="11" t="s">
        <v>133</v>
      </c>
      <c r="B138" s="419" t="s">
        <v>392</v>
      </c>
      <c r="C138" s="400">
        <f>'8.2 sz. mell(könyvtár)'!C138+'8.3 sz. mell(könyvtári áll.)'!C138+'8.4 sz. mell(védőnő)'!C138+'8.5 sz. mell (háziorv.)'!C138+'8.6 sz. mell (isk.étk)'!C138+'8.7 sz. mell(iskola)'!C138+'8.8 sz. mell(szolidarit)'!C138+'8.9 sz. mell(köztemető)'!C138+'8.10 sz. mell(önk.v.)'!C138+'8.11 sz. mell(közp.költs.)'!C138+'8.12 sz. mell(utak)'!C138+'8.13 sz. mell(közvil)'!C138+'8.14 sz. mell(város és község)'!C138+'8.15 sz. mell(fogorvos)'!C138+'8.16 sz. mell(közművelődés)'!C138+'8.24 sz. mell(Vészhelyzet)'!C138+'8.17 sz. mell(szoc.tám)'!C138+'8.18 sz. mell(szünid.étk.)'!C138+'8.... sz. mell'!C138+'8.19 sz. mell(önk.jogalk)'!C138+'8.20 sz. mell(tám.fin)'!C138+'8.21 sz. mell(államadó)'!C138+'8.22 sz. mell(önk.nem sorol)'!C138+'8.23 sz. mell(szabadidő)'!C138</f>
        <v>0</v>
      </c>
      <c r="D138" s="400">
        <f>'8.2 sz. mell(könyvtár)'!D138+'8.3 sz. mell(könyvtári áll.)'!D138+'8.4 sz. mell(védőnő)'!D138+'8.5 sz. mell (háziorv.)'!D138+'8.6 sz. mell (isk.étk)'!D138+'8.7 sz. mell(iskola)'!D138+'8.8 sz. mell(szolidarit)'!D138+'8.9 sz. mell(köztemető)'!D138+'8.10 sz. mell(önk.v.)'!D138+'8.11 sz. mell(közp.költs.)'!D138+'8.12 sz. mell(utak)'!D138+'8.13 sz. mell(közvil)'!D138+'8.14 sz. mell(város és község)'!D138+'8.15 sz. mell(fogorvos)'!D138+'8.16 sz. mell(közművelődés)'!D138+'8.24 sz. mell(Vészhelyzet)'!D138+'8.17 sz. mell(szoc.tám)'!D138+'8.18 sz. mell(szünid.étk.)'!D138+'8.... sz. mell'!D138+'8.19 sz. mell(önk.jogalk)'!D138+'8.20 sz. mell(tám.fin)'!D138+'8.21 sz. mell(államadó)'!D138+'8.22 sz. mell(önk.nem sorol)'!D138+'8.23 sz. mell(szabadidő)'!D138</f>
        <v>0</v>
      </c>
      <c r="E138" s="400">
        <f>'8.2 sz. mell(könyvtár)'!E138+'8.3 sz. mell(könyvtári áll.)'!E138+'8.4 sz. mell(védőnő)'!E138+'8.5 sz. mell (háziorv.)'!E138+'8.6 sz. mell (isk.étk)'!E138+'8.7 sz. mell(iskola)'!E138+'8.8 sz. mell(szolidarit)'!E138+'8.9 sz. mell(köztemető)'!E138+'8.10 sz. mell(önk.v.)'!E138+'8.11 sz. mell(közp.költs.)'!E138+'8.12 sz. mell(utak)'!E138+'8.13 sz. mell(közvil)'!E138+'8.14 sz. mell(város és község)'!E138+'8.15 sz. mell(fogorvos)'!E138+'8.16 sz. mell(közművelődés)'!E138+'8.24 sz. mell(Vészhelyzet)'!E138+'8.17 sz. mell(szoc.tám)'!E138+'8.18 sz. mell(szünid.étk.)'!E138+'8.... sz. mell'!E138+'8.19 sz. mell(önk.jogalk)'!E138+'8.20 sz. mell(tám.fin)'!E138+'8.21 sz. mell(államadó)'!E138+'8.22 sz. mell(önk.nem sorol)'!E138+'8.23 sz. mell(szabadidő)'!E138</f>
        <v>0</v>
      </c>
      <c r="F138" s="400">
        <f>'8.2 sz. mell(könyvtár)'!F138+'8.3 sz. mell(könyvtári áll.)'!F138+'8.4 sz. mell(védőnő)'!F138+'8.5 sz. mell (háziorv.)'!F138+'8.6 sz. mell (isk.étk)'!F138+'8.7 sz. mell(iskola)'!F138+'8.8 sz. mell(szolidarit)'!F138+'8.9 sz. mell(köztemető)'!F138+'8.10 sz. mell(önk.v.)'!F138+'8.11 sz. mell(közp.költs.)'!F138+'8.12 sz. mell(utak)'!F138+'8.13 sz. mell(közvil)'!F138+'8.14 sz. mell(város és község)'!F138+'8.15 sz. mell(fogorvos)'!F138+'8.16 sz. mell(közművelődés)'!F138+'8.24 sz. mell(Vészhelyzet)'!F138+'8.17 sz. mell(szoc.tám)'!F138+'8.18 sz. mell(szünid.étk.)'!F138+'8.... sz. mell'!F138+'8.19 sz. mell(önk.jogalk)'!F138+'8.20 sz. mell(tám.fin)'!F138+'8.21 sz. mell(államadó)'!F138+'8.22 sz. mell(önk.nem sorol)'!F138+'8.23 sz. mell(szabadidő)'!F138</f>
        <v>0</v>
      </c>
      <c r="G138" s="400">
        <f>'8.2 sz. mell(könyvtár)'!G138+'8.3 sz. mell(könyvtári áll.)'!G138+'8.4 sz. mell(védőnő)'!G138+'8.5 sz. mell (háziorv.)'!G138+'8.6 sz. mell (isk.étk)'!G138+'8.7 sz. mell(iskola)'!G138+'8.8 sz. mell(szolidarit)'!G138+'8.9 sz. mell(köztemető)'!G138+'8.10 sz. mell(önk.v.)'!G138+'8.11 sz. mell(közp.költs.)'!G138+'8.12 sz. mell(utak)'!G138+'8.13 sz. mell(közvil)'!G138+'8.14 sz. mell(város és község)'!G138+'8.15 sz. mell(fogorvos)'!G138+'8.16 sz. mell(közművelődés)'!G138+'8.24 sz. mell(Vészhelyzet)'!G138+'8.17 sz. mell(szoc.tám)'!G138+'8.18 sz. mell(szünid.étk.)'!G138+'8.... sz. mell'!G138+'8.19 sz. mell(önk.jogalk)'!G138+'8.20 sz. mell(tám.fin)'!G138+'8.21 sz. mell(államadó)'!G138+'8.22 sz. mell(önk.nem sorol)'!G138+'8.23 sz. mell(szabadidő)'!G138</f>
        <v>0</v>
      </c>
    </row>
    <row r="139" spans="1:7" ht="12" customHeight="1" thickBot="1" x14ac:dyDescent="0.3">
      <c r="A139" s="9" t="s">
        <v>134</v>
      </c>
      <c r="B139" s="419" t="s">
        <v>393</v>
      </c>
      <c r="C139" s="407">
        <f>'8.2 sz. mell(könyvtár)'!C139+'8.3 sz. mell(könyvtári áll.)'!C139+'8.4 sz. mell(védőnő)'!C139+'8.5 sz. mell (háziorv.)'!C139+'8.6 sz. mell (isk.étk)'!C139+'8.7 sz. mell(iskola)'!C139+'8.8 sz. mell(szolidarit)'!C139+'8.9 sz. mell(köztemető)'!C139+'8.10 sz. mell(önk.v.)'!C139+'8.11 sz. mell(közp.költs.)'!C139+'8.12 sz. mell(utak)'!C139+'8.13 sz. mell(közvil)'!C139+'8.14 sz. mell(város és község)'!C139+'8.15 sz. mell(fogorvos)'!C139+'8.16 sz. mell(közművelődés)'!C139+'8.24 sz. mell(Vészhelyzet)'!C139+'8.17 sz. mell(szoc.tám)'!C139+'8.18 sz. mell(szünid.étk.)'!C139+'8.... sz. mell'!C139+'8.19 sz. mell(önk.jogalk)'!C139+'8.20 sz. mell(tám.fin)'!C139+'8.21 sz. mell(államadó)'!C139+'8.22 sz. mell(önk.nem sorol)'!C139+'8.23 sz. mell(szabadidő)'!C139</f>
        <v>0</v>
      </c>
      <c r="D139" s="407">
        <f>'8.2 sz. mell(könyvtár)'!D139+'8.3 sz. mell(könyvtári áll.)'!D139+'8.4 sz. mell(védőnő)'!D139+'8.5 sz. mell (háziorv.)'!D139+'8.6 sz. mell (isk.étk)'!D139+'8.7 sz. mell(iskola)'!D139+'8.8 sz. mell(szolidarit)'!D139+'8.9 sz. mell(köztemető)'!D139+'8.10 sz. mell(önk.v.)'!D139+'8.11 sz. mell(közp.költs.)'!D139+'8.12 sz. mell(utak)'!D139+'8.13 sz. mell(közvil)'!D139+'8.14 sz. mell(város és község)'!D139+'8.15 sz. mell(fogorvos)'!D139+'8.16 sz. mell(közművelődés)'!D139+'8.24 sz. mell(Vészhelyzet)'!D139+'8.17 sz. mell(szoc.tám)'!D139+'8.18 sz. mell(szünid.étk.)'!D139+'8.... sz. mell'!D139+'8.19 sz. mell(önk.jogalk)'!D139+'8.20 sz. mell(tám.fin)'!D139+'8.21 sz. mell(államadó)'!D139+'8.22 sz. mell(önk.nem sorol)'!D139+'8.23 sz. mell(szabadidő)'!D139</f>
        <v>0</v>
      </c>
      <c r="E139" s="407">
        <f>'8.2 sz. mell(könyvtár)'!E139+'8.3 sz. mell(könyvtári áll.)'!E139+'8.4 sz. mell(védőnő)'!E139+'8.5 sz. mell (háziorv.)'!E139+'8.6 sz. mell (isk.étk)'!E139+'8.7 sz. mell(iskola)'!E139+'8.8 sz. mell(szolidarit)'!E139+'8.9 sz. mell(köztemető)'!E139+'8.10 sz. mell(önk.v.)'!E139+'8.11 sz. mell(közp.költs.)'!E139+'8.12 sz. mell(utak)'!E139+'8.13 sz. mell(közvil)'!E139+'8.14 sz. mell(város és község)'!E139+'8.15 sz. mell(fogorvos)'!E139+'8.16 sz. mell(közművelődés)'!E139+'8.24 sz. mell(Vészhelyzet)'!E139+'8.17 sz. mell(szoc.tám)'!E139+'8.18 sz. mell(szünid.étk.)'!E139+'8.... sz. mell'!E139+'8.19 sz. mell(önk.jogalk)'!E139+'8.20 sz. mell(tám.fin)'!E139+'8.21 sz. mell(államadó)'!E139+'8.22 sz. mell(önk.nem sorol)'!E139+'8.23 sz. mell(szabadidő)'!E139</f>
        <v>0</v>
      </c>
      <c r="F139" s="407">
        <f>'8.2 sz. mell(könyvtár)'!F139+'8.3 sz. mell(könyvtári áll.)'!F139+'8.4 sz. mell(védőnő)'!F139+'8.5 sz. mell (háziorv.)'!F139+'8.6 sz. mell (isk.étk)'!F139+'8.7 sz. mell(iskola)'!F139+'8.8 sz. mell(szolidarit)'!F139+'8.9 sz. mell(köztemető)'!F139+'8.10 sz. mell(önk.v.)'!F139+'8.11 sz. mell(közp.költs.)'!F139+'8.12 sz. mell(utak)'!F139+'8.13 sz. mell(közvil)'!F139+'8.14 sz. mell(város és község)'!F139+'8.15 sz. mell(fogorvos)'!F139+'8.16 sz. mell(közművelődés)'!F139+'8.24 sz. mell(Vészhelyzet)'!F139+'8.17 sz. mell(szoc.tám)'!F139+'8.18 sz. mell(szünid.étk.)'!F139+'8.... sz. mell'!F139+'8.19 sz. mell(önk.jogalk)'!F139+'8.20 sz. mell(tám.fin)'!F139+'8.21 sz. mell(államadó)'!F139+'8.22 sz. mell(önk.nem sorol)'!F139+'8.23 sz. mell(szabadidő)'!F139</f>
        <v>0</v>
      </c>
      <c r="G139" s="407">
        <f>'8.2 sz. mell(könyvtár)'!G139+'8.3 sz. mell(könyvtári áll.)'!G139+'8.4 sz. mell(védőnő)'!G139+'8.5 sz. mell (háziorv.)'!G139+'8.6 sz. mell (isk.étk)'!G139+'8.7 sz. mell(iskola)'!G139+'8.8 sz. mell(szolidarit)'!G139+'8.9 sz. mell(köztemető)'!G139+'8.10 sz. mell(önk.v.)'!G139+'8.11 sz. mell(közp.költs.)'!G139+'8.12 sz. mell(utak)'!G139+'8.13 sz. mell(közvil)'!G139+'8.14 sz. mell(város és község)'!G139+'8.15 sz. mell(fogorvos)'!G139+'8.16 sz. mell(közművelődés)'!G139+'8.24 sz. mell(Vészhelyzet)'!G139+'8.17 sz. mell(szoc.tám)'!G139+'8.18 sz. mell(szünid.étk.)'!G139+'8.... sz. mell'!G139+'8.19 sz. mell(önk.jogalk)'!G139+'8.20 sz. mell(tám.fin)'!G139+'8.21 sz. mell(államadó)'!G139+'8.22 sz. mell(önk.nem sorol)'!G139+'8.23 sz. mell(szabadidő)'!G139</f>
        <v>0</v>
      </c>
    </row>
    <row r="140" spans="1:7" ht="12" customHeight="1" thickBot="1" x14ac:dyDescent="0.3">
      <c r="A140" s="16" t="s">
        <v>18</v>
      </c>
      <c r="B140" s="328" t="s">
        <v>401</v>
      </c>
      <c r="C140" s="325">
        <f>C141+C142+C143+C144</f>
        <v>510239012</v>
      </c>
      <c r="D140" s="325">
        <f>D141+D142+D143+D144</f>
        <v>524187697</v>
      </c>
      <c r="E140" s="325">
        <f>E141+E142+E143+E144</f>
        <v>532241808</v>
      </c>
      <c r="F140" s="325">
        <f>'8.2 sz. mell(könyvtár)'!F140+'8.3 sz. mell(könyvtári áll.)'!F140+'8.4 sz. mell(védőnő)'!F140+'8.5 sz. mell (háziorv.)'!F140+'8.6 sz. mell (isk.étk)'!F140+'8.7 sz. mell(iskola)'!F140+'8.8 sz. mell(szolidarit)'!F140+'8.9 sz. mell(köztemető)'!F140+'8.10 sz. mell(önk.v.)'!F140+'8.11 sz. mell(közp.költs.)'!F140+'8.12 sz. mell(utak)'!F140+'8.13 sz. mell(közvil)'!F140+'8.14 sz. mell(város és község)'!F140+'8.15 sz. mell(fogorvos)'!F140+'8.16 sz. mell(közművelődés)'!F140+'8.24 sz. mell(Vészhelyzet)'!F140+'8.17 sz. mell(szoc.tám)'!F140+'8.18 sz. mell(szünid.étk.)'!F140+'8.... sz. mell'!F140+'8.19 sz. mell(önk.jogalk)'!F140+'8.20 sz. mell(tám.fin)'!F140+'8.21 sz. mell(államadó)'!F140+'8.22 sz. mell(önk.nem sorol)'!F140+'8.23 sz. mell(szabadidő)'!F140</f>
        <v>694612918</v>
      </c>
      <c r="G140" s="325">
        <f>'8.2 sz. mell(könyvtár)'!G140+'8.3 sz. mell(könyvtári áll.)'!G140+'8.4 sz. mell(védőnő)'!G140+'8.5 sz. mell (háziorv.)'!G140+'8.6 sz. mell (isk.étk)'!G140+'8.7 sz. mell(iskola)'!G140+'8.8 sz. mell(szolidarit)'!G140+'8.9 sz. mell(köztemető)'!G140+'8.10 sz. mell(önk.v.)'!G140+'8.11 sz. mell(közp.költs.)'!G140+'8.12 sz. mell(utak)'!G140+'8.13 sz. mell(közvil)'!G140+'8.14 sz. mell(város és község)'!G140+'8.15 sz. mell(fogorvos)'!G140+'8.16 sz. mell(közművelődés)'!G140+'8.24 sz. mell(Vészhelyzet)'!G140+'8.17 sz. mell(szoc.tám)'!G140+'8.18 sz. mell(szünid.étk.)'!G140+'8.... sz. mell'!G140+'8.19 sz. mell(önk.jogalk)'!G140+'8.20 sz. mell(tám.fin)'!G140+'8.21 sz. mell(államadó)'!G140+'8.22 sz. mell(önk.nem sorol)'!G140+'8.23 sz. mell(szabadidő)'!G140</f>
        <v>621996095</v>
      </c>
    </row>
    <row r="141" spans="1:7" ht="12" customHeight="1" x14ac:dyDescent="0.25">
      <c r="A141" s="11" t="s">
        <v>84</v>
      </c>
      <c r="B141" s="419" t="s">
        <v>312</v>
      </c>
      <c r="C141" s="405">
        <f>'8.2 sz. mell(könyvtár)'!C141+'8.3 sz. mell(könyvtári áll.)'!C141+'8.4 sz. mell(védőnő)'!C141+'8.5 sz. mell (háziorv.)'!C141+'8.6 sz. mell (isk.étk)'!C141+'8.7 sz. mell(iskola)'!C141+'8.8 sz. mell(szolidarit)'!C141+'8.9 sz. mell(köztemető)'!C141+'8.10 sz. mell(önk.v.)'!C141+'8.11 sz. mell(közp.költs.)'!C141+'8.12 sz. mell(utak)'!C141+'8.13 sz. mell(közvil)'!C141+'8.14 sz. mell(város és község)'!C141+'8.15 sz. mell(fogorvos)'!C141+'8.16 sz. mell(közművelődés)'!C141+'8.24 sz. mell(Vészhelyzet)'!C141+'8.17 sz. mell(szoc.tám)'!C141+'8.18 sz. mell(szünid.étk.)'!C141+'8.... sz. mell'!C141+'8.19 sz. mell(önk.jogalk)'!C141+'8.20 sz. mell(tám.fin)'!C141+'8.21 sz. mell(államadó)'!C141+'8.22 sz. mell(önk.nem sorol)'!C141+'8.23 sz. mell(szabadidő)'!C141</f>
        <v>0</v>
      </c>
      <c r="D141" s="405">
        <f>'8.2 sz. mell(könyvtár)'!D141+'8.3 sz. mell(könyvtári áll.)'!D141+'8.4 sz. mell(védőnő)'!D141+'8.5 sz. mell (háziorv.)'!D141+'8.6 sz. mell (isk.étk)'!D141+'8.7 sz. mell(iskola)'!D141+'8.8 sz. mell(szolidarit)'!D141+'8.9 sz. mell(köztemető)'!D141+'8.10 sz. mell(önk.v.)'!D141+'8.11 sz. mell(közp.költs.)'!D141+'8.12 sz. mell(utak)'!D141+'8.13 sz. mell(közvil)'!D141+'8.14 sz. mell(város és község)'!D141+'8.15 sz. mell(fogorvos)'!D141+'8.16 sz. mell(közművelődés)'!D141+'8.24 sz. mell(Vészhelyzet)'!D141+'8.17 sz. mell(szoc.tám)'!D141+'8.18 sz. mell(szünid.étk.)'!D141+'8.... sz. mell'!D141+'8.19 sz. mell(önk.jogalk)'!D141+'8.20 sz. mell(tám.fin)'!D141+'8.21 sz. mell(államadó)'!D141+'8.22 sz. mell(önk.nem sorol)'!D141+'8.23 sz. mell(szabadidő)'!D141</f>
        <v>0</v>
      </c>
      <c r="E141" s="405">
        <f>'8.2 sz. mell(könyvtár)'!E141+'8.3 sz. mell(könyvtári áll.)'!E141+'8.4 sz. mell(védőnő)'!E141+'8.5 sz. mell (háziorv.)'!E141+'8.6 sz. mell (isk.étk)'!E141+'8.7 sz. mell(iskola)'!E141+'8.8 sz. mell(szolidarit)'!E141+'8.9 sz. mell(köztemető)'!E141+'8.10 sz. mell(önk.v.)'!E141+'8.11 sz. mell(közp.költs.)'!E141+'8.12 sz. mell(utak)'!E141+'8.13 sz. mell(közvil)'!E141+'8.14 sz. mell(város és község)'!E141+'8.15 sz. mell(fogorvos)'!E141+'8.16 sz. mell(közművelődés)'!E141+'8.24 sz. mell(Vészhelyzet)'!E141+'8.17 sz. mell(szoc.tám)'!E141+'8.18 sz. mell(szünid.étk.)'!E141+'8.... sz. mell'!E141+'8.19 sz. mell(önk.jogalk)'!E141+'8.20 sz. mell(tám.fin)'!E141+'8.21 sz. mell(államadó)'!E141+'8.22 sz. mell(önk.nem sorol)'!E141+'8.23 sz. mell(szabadidő)'!E141</f>
        <v>0</v>
      </c>
      <c r="F141" s="405">
        <f>'8.2 sz. mell(könyvtár)'!F141+'8.3 sz. mell(könyvtári áll.)'!F141+'8.4 sz. mell(védőnő)'!F141+'8.5 sz. mell (háziorv.)'!F141+'8.6 sz. mell (isk.étk)'!F141+'8.7 sz. mell(iskola)'!F141+'8.8 sz. mell(szolidarit)'!F141+'8.9 sz. mell(köztemető)'!F141+'8.10 sz. mell(önk.v.)'!F141+'8.11 sz. mell(közp.költs.)'!F141+'8.12 sz. mell(utak)'!F141+'8.13 sz. mell(közvil)'!F141+'8.14 sz. mell(város és község)'!F141+'8.15 sz. mell(fogorvos)'!F141+'8.16 sz. mell(közművelődés)'!F141+'8.24 sz. mell(Vészhelyzet)'!F141+'8.17 sz. mell(szoc.tám)'!F141+'8.18 sz. mell(szünid.étk.)'!F141+'8.... sz. mell'!F141+'8.19 sz. mell(önk.jogalk)'!F141+'8.20 sz. mell(tám.fin)'!F141+'8.21 sz. mell(államadó)'!F141+'8.22 sz. mell(önk.nem sorol)'!F141+'8.23 sz. mell(szabadidő)'!F141</f>
        <v>0</v>
      </c>
      <c r="G141" s="405">
        <f>'8.2 sz. mell(könyvtár)'!G141+'8.3 sz. mell(könyvtári áll.)'!G141+'8.4 sz. mell(védőnő)'!G141+'8.5 sz. mell (háziorv.)'!G141+'8.6 sz. mell (isk.étk)'!G141+'8.7 sz. mell(iskola)'!G141+'8.8 sz. mell(szolidarit)'!G141+'8.9 sz. mell(köztemető)'!G141+'8.10 sz. mell(önk.v.)'!G141+'8.11 sz. mell(közp.költs.)'!G141+'8.12 sz. mell(utak)'!G141+'8.13 sz. mell(közvil)'!G141+'8.14 sz. mell(város és község)'!G141+'8.15 sz. mell(fogorvos)'!G141+'8.16 sz. mell(közművelődés)'!G141+'8.24 sz. mell(Vészhelyzet)'!G141+'8.17 sz. mell(szoc.tám)'!G141+'8.18 sz. mell(szünid.étk.)'!G141+'8.... sz. mell'!G141+'8.19 sz. mell(önk.jogalk)'!G141+'8.20 sz. mell(tám.fin)'!G141+'8.21 sz. mell(államadó)'!G141+'8.22 sz. mell(önk.nem sorol)'!G141+'8.23 sz. mell(szabadidő)'!G141</f>
        <v>0</v>
      </c>
    </row>
    <row r="142" spans="1:7" ht="12" customHeight="1" x14ac:dyDescent="0.25">
      <c r="A142" s="11" t="s">
        <v>85</v>
      </c>
      <c r="B142" s="419" t="s">
        <v>313</v>
      </c>
      <c r="C142" s="406">
        <f>'8.2 sz. mell(könyvtár)'!C142+'8.3 sz. mell(könyvtári áll.)'!C142+'8.4 sz. mell(védőnő)'!C142+'8.5 sz. mell (háziorv.)'!C142+'8.6 sz. mell (isk.étk)'!C142+'8.7 sz. mell(iskola)'!C142+'8.8 sz. mell(szolidarit)'!C142+'8.9 sz. mell(köztemető)'!C142+'8.10 sz. mell(önk.v.)'!C142+'8.11 sz. mell(közp.költs.)'!C142+'8.12 sz. mell(utak)'!C142+'8.13 sz. mell(közvil)'!C142+'8.14 sz. mell(város és község)'!C142+'8.15 sz. mell(fogorvos)'!C142+'8.16 sz. mell(közművelődés)'!C142+'8.24 sz. mell(Vészhelyzet)'!C142+'8.17 sz. mell(szoc.tám)'!C142+'8.18 sz. mell(szünid.étk.)'!C142+'8.... sz. mell'!C142+'8.19 sz. mell(önk.jogalk)'!C142+'8.20 sz. mell(tám.fin)'!C142+'8.21 sz. mell(államadó)'!C142+'8.22 sz. mell(önk.nem sorol)'!C142+'8.23 sz. mell(szabadidő)'!C142</f>
        <v>6586250</v>
      </c>
      <c r="D142" s="406">
        <f>'8.2 sz. mell(könyvtár)'!D142+'8.3 sz. mell(könyvtári áll.)'!D142+'8.4 sz. mell(védőnő)'!D142+'8.5 sz. mell (háziorv.)'!D142+'8.6 sz. mell (isk.étk)'!D142+'8.7 sz. mell(iskola)'!D142+'8.8 sz. mell(szolidarit)'!D142+'8.9 sz. mell(köztemető)'!D142+'8.10 sz. mell(önk.v.)'!D142+'8.11 sz. mell(közp.költs.)'!D142+'8.12 sz. mell(utak)'!D142+'8.13 sz. mell(közvil)'!D142+'8.14 sz. mell(város és község)'!D142+'8.15 sz. mell(fogorvos)'!D142+'8.16 sz. mell(közművelődés)'!D142+'8.24 sz. mell(Vészhelyzet)'!D142+'8.17 sz. mell(szoc.tám)'!D142+'8.18 sz. mell(szünid.étk.)'!D142+'8.... sz. mell'!D142+'8.19 sz. mell(önk.jogalk)'!D142+'8.20 sz. mell(tám.fin)'!D142+'8.21 sz. mell(államadó)'!D142+'8.22 sz. mell(önk.nem sorol)'!D142+'8.23 sz. mell(szabadidő)'!D142</f>
        <v>6586250</v>
      </c>
      <c r="E142" s="406">
        <f>'8.2 sz. mell(könyvtár)'!E142+'8.3 sz. mell(könyvtári áll.)'!E142+'8.4 sz. mell(védőnő)'!E142+'8.5 sz. mell (háziorv.)'!E142+'8.6 sz. mell (isk.étk)'!E142+'8.7 sz. mell(iskola)'!E142+'8.8 sz. mell(szolidarit)'!E142+'8.9 sz. mell(köztemető)'!E142+'8.10 sz. mell(önk.v.)'!E142+'8.11 sz. mell(közp.költs.)'!E142+'8.12 sz. mell(utak)'!E142+'8.13 sz. mell(közvil)'!E142+'8.14 sz. mell(város és község)'!E142+'8.15 sz. mell(fogorvos)'!E142+'8.16 sz. mell(közművelődés)'!E142+'8.24 sz. mell(Vészhelyzet)'!E142+'8.17 sz. mell(szoc.tám)'!E142+'8.18 sz. mell(szünid.étk.)'!E142+'8.... sz. mell'!E142+'8.19 sz. mell(önk.jogalk)'!E142+'8.20 sz. mell(tám.fin)'!E142+'8.21 sz. mell(államadó)'!E142+'8.22 sz. mell(önk.nem sorol)'!E142+'8.23 sz. mell(szabadidő)'!E142</f>
        <v>6586250</v>
      </c>
      <c r="F142" s="406">
        <f>'8.2 sz. mell(könyvtár)'!F142+'8.3 sz. mell(könyvtári áll.)'!F142+'8.4 sz. mell(védőnő)'!F142+'8.5 sz. mell (háziorv.)'!F142+'8.6 sz. mell (isk.étk)'!F142+'8.7 sz. mell(iskola)'!F142+'8.8 sz. mell(szolidarit)'!F142+'8.9 sz. mell(köztemető)'!F142+'8.10 sz. mell(önk.v.)'!F142+'8.11 sz. mell(közp.költs.)'!F142+'8.12 sz. mell(utak)'!F142+'8.13 sz. mell(közvil)'!F142+'8.14 sz. mell(város és község)'!F142+'8.15 sz. mell(fogorvos)'!F142+'8.16 sz. mell(közművelődés)'!F142+'8.24 sz. mell(Vészhelyzet)'!F142+'8.17 sz. mell(szoc.tám)'!F142+'8.18 sz. mell(szünid.étk.)'!F142+'8.... sz. mell'!F142+'8.19 sz. mell(önk.jogalk)'!F142+'8.20 sz. mell(tám.fin)'!F142+'8.21 sz. mell(államadó)'!F142+'8.22 sz. mell(önk.nem sorol)'!F142+'8.23 sz. mell(szabadidő)'!F142</f>
        <v>163839112</v>
      </c>
      <c r="G142" s="406">
        <f>'8.2 sz. mell(könyvtár)'!G142+'8.3 sz. mell(könyvtári áll.)'!G142+'8.4 sz. mell(védőnő)'!G142+'8.5 sz. mell (háziorv.)'!G142+'8.6 sz. mell (isk.étk)'!G142+'8.7 sz. mell(iskola)'!G142+'8.8 sz. mell(szolidarit)'!G142+'8.9 sz. mell(köztemető)'!G142+'8.10 sz. mell(önk.v.)'!G142+'8.11 sz. mell(közp.költs.)'!G142+'8.12 sz. mell(utak)'!G142+'8.13 sz. mell(közvil)'!G142+'8.14 sz. mell(város és község)'!G142+'8.15 sz. mell(fogorvos)'!G142+'8.16 sz. mell(közművelődés)'!G142+'8.24 sz. mell(Vészhelyzet)'!G142+'8.17 sz. mell(szoc.tám)'!G142+'8.18 sz. mell(szünid.étk.)'!G142+'8.... sz. mell'!G142+'8.19 sz. mell(önk.jogalk)'!G142+'8.20 sz. mell(tám.fin)'!G142+'8.21 sz. mell(államadó)'!G142+'8.22 sz. mell(önk.nem sorol)'!G142+'8.23 sz. mell(szabadidő)'!G142</f>
        <v>150959326</v>
      </c>
    </row>
    <row r="143" spans="1:7" ht="12" customHeight="1" x14ac:dyDescent="0.25">
      <c r="A143" s="11" t="s">
        <v>226</v>
      </c>
      <c r="B143" s="419" t="s">
        <v>476</v>
      </c>
      <c r="C143" s="400">
        <f>'8.2 sz. mell(könyvtár)'!C143+'8.3 sz. mell(könyvtári áll.)'!C143+'8.4 sz. mell(védőnő)'!C143+'8.5 sz. mell (háziorv.)'!C143+'8.6 sz. mell (isk.étk)'!C143+'8.7 sz. mell(iskola)'!C143+'8.8 sz. mell(szolidarit)'!C143+'8.9 sz. mell(köztemető)'!C143+'8.10 sz. mell(önk.v.)'!C143+'8.11 sz. mell(közp.költs.)'!C143+'8.12 sz. mell(utak)'!C143+'8.13 sz. mell(közvil)'!C143+'8.14 sz. mell(város és község)'!C143+'8.15 sz. mell(fogorvos)'!C143+'8.16 sz. mell(közművelődés)'!C143+'8.24 sz. mell(Vészhelyzet)'!C143+'8.17 sz. mell(szoc.tám)'!C143+'8.18 sz. mell(szünid.étk.)'!C143+'8.... sz. mell'!C143+'8.19 sz. mell(önk.jogalk)'!C143+'8.20 sz. mell(tám.fin)'!C143+'8.21 sz. mell(államadó)'!C143+'8.22 sz. mell(önk.nem sorol)'!C143+'8.23 sz. mell(szabadidő)'!C143</f>
        <v>503652762</v>
      </c>
      <c r="D143" s="400">
        <f>'8.2 sz. mell(könyvtár)'!D143+'8.3 sz. mell(könyvtári áll.)'!D143+'8.4 sz. mell(védőnő)'!D143+'8.5 sz. mell (háziorv.)'!D143+'8.6 sz. mell (isk.étk)'!D143+'8.7 sz. mell(iskola)'!D143+'8.8 sz. mell(szolidarit)'!D143+'8.9 sz. mell(köztemető)'!D143+'8.10 sz. mell(önk.v.)'!D143+'8.11 sz. mell(közp.költs.)'!D143+'8.12 sz. mell(utak)'!D143+'8.13 sz. mell(közvil)'!D143+'8.14 sz. mell(város és község)'!D143+'8.15 sz. mell(fogorvos)'!D143+'8.16 sz. mell(közművelődés)'!D143+'8.24 sz. mell(Vészhelyzet)'!D143+'8.17 sz. mell(szoc.tám)'!D143+'8.18 sz. mell(szünid.étk.)'!D143+'8.... sz. mell'!D143+'8.19 sz. mell(önk.jogalk)'!D143+'8.20 sz. mell(tám.fin)'!D143+'8.21 sz. mell(államadó)'!D143+'8.22 sz. mell(önk.nem sorol)'!D143+'8.23 sz. mell(szabadidő)'!D143</f>
        <v>517601447</v>
      </c>
      <c r="E143" s="400">
        <f>'8.2 sz. mell(könyvtár)'!E143+'8.3 sz. mell(könyvtári áll.)'!E143+'8.4 sz. mell(védőnő)'!E143+'8.5 sz. mell (háziorv.)'!E143+'8.6 sz. mell (isk.étk)'!E143+'8.7 sz. mell(iskola)'!E143+'8.8 sz. mell(szolidarit)'!E143+'8.9 sz. mell(köztemető)'!E143+'8.10 sz. mell(önk.v.)'!E143+'8.11 sz. mell(közp.költs.)'!E143+'8.12 sz. mell(utak)'!E143+'8.13 sz. mell(közvil)'!E143+'8.14 sz. mell(város és község)'!E143+'8.15 sz. mell(fogorvos)'!E143+'8.16 sz. mell(közművelődés)'!E143+'8.24 sz. mell(Vészhelyzet)'!E143+'8.17 sz. mell(szoc.tám)'!E143+'8.18 sz. mell(szünid.étk.)'!E143+'8.... sz. mell'!E143+'8.19 sz. mell(önk.jogalk)'!E143+'8.20 sz. mell(tám.fin)'!E143+'8.21 sz. mell(államadó)'!E143+'8.22 sz. mell(önk.nem sorol)'!E143+'8.23 sz. mell(szabadidő)'!E143</f>
        <v>525655558</v>
      </c>
      <c r="F143" s="400">
        <f>'8.2 sz. mell(könyvtár)'!F143+'8.3 sz. mell(könyvtári áll.)'!F143+'8.4 sz. mell(védőnő)'!F143+'8.5 sz. mell (háziorv.)'!F143+'8.6 sz. mell (isk.étk)'!F143+'8.7 sz. mell(iskola)'!F143+'8.8 sz. mell(szolidarit)'!F143+'8.9 sz. mell(köztemető)'!F143+'8.10 sz. mell(önk.v.)'!F143+'8.11 sz. mell(közp.költs.)'!F143+'8.12 sz. mell(utak)'!F143+'8.13 sz. mell(közvil)'!F143+'8.14 sz. mell(város és község)'!F143+'8.15 sz. mell(fogorvos)'!F143+'8.16 sz. mell(közművelődés)'!F143+'8.24 sz. mell(Vészhelyzet)'!F143+'8.17 sz. mell(szoc.tám)'!F143+'8.18 sz. mell(szünid.étk.)'!F143+'8.... sz. mell'!F143+'8.19 sz. mell(önk.jogalk)'!F143+'8.20 sz. mell(tám.fin)'!F143+'8.21 sz. mell(államadó)'!F143+'8.22 sz. mell(önk.nem sorol)'!F143+'8.23 sz. mell(szabadidő)'!F143</f>
        <v>530773806</v>
      </c>
      <c r="G143" s="400">
        <f>'8.2 sz. mell(könyvtár)'!G143+'8.3 sz. mell(könyvtári áll.)'!G143+'8.4 sz. mell(védőnő)'!G143+'8.5 sz. mell (háziorv.)'!G143+'8.6 sz. mell (isk.étk)'!G143+'8.7 sz. mell(iskola)'!G143+'8.8 sz. mell(szolidarit)'!G143+'8.9 sz. mell(köztemető)'!G143+'8.10 sz. mell(önk.v.)'!G143+'8.11 sz. mell(közp.költs.)'!G143+'8.12 sz. mell(utak)'!G143+'8.13 sz. mell(közvil)'!G143+'8.14 sz. mell(város és község)'!G143+'8.15 sz. mell(fogorvos)'!G143+'8.16 sz. mell(közművelődés)'!G143+'8.24 sz. mell(Vészhelyzet)'!G143+'8.17 sz. mell(szoc.tám)'!G143+'8.18 sz. mell(szünid.étk.)'!G143+'8.... sz. mell'!G143+'8.19 sz. mell(önk.jogalk)'!G143+'8.20 sz. mell(tám.fin)'!G143+'8.21 sz. mell(államadó)'!G143+'8.22 sz. mell(önk.nem sorol)'!G143+'8.23 sz. mell(szabadidő)'!G143</f>
        <v>471036769</v>
      </c>
    </row>
    <row r="144" spans="1:7" ht="12" customHeight="1" thickBot="1" x14ac:dyDescent="0.3">
      <c r="A144" s="9" t="s">
        <v>227</v>
      </c>
      <c r="B144" s="420" t="s">
        <v>332</v>
      </c>
      <c r="C144" s="407">
        <f>'8.2 sz. mell(könyvtár)'!C144+'8.3 sz. mell(könyvtári áll.)'!C144+'8.4 sz. mell(védőnő)'!C144+'8.5 sz. mell (háziorv.)'!C144+'8.6 sz. mell (isk.étk)'!C144+'8.7 sz. mell(iskola)'!C144+'8.8 sz. mell(szolidarit)'!C144+'8.9 sz. mell(köztemető)'!C144+'8.10 sz. mell(önk.v.)'!C144+'8.11 sz. mell(közp.költs.)'!C144+'8.12 sz. mell(utak)'!C144+'8.13 sz. mell(közvil)'!C144+'8.14 sz. mell(város és község)'!C144+'8.15 sz. mell(fogorvos)'!C144+'8.16 sz. mell(közművelődés)'!C144+'8.24 sz. mell(Vészhelyzet)'!C144+'8.17 sz. mell(szoc.tám)'!C144+'8.18 sz. mell(szünid.étk.)'!C144+'8.... sz. mell'!C144+'8.19 sz. mell(önk.jogalk)'!C144+'8.20 sz. mell(tám.fin)'!C144+'8.21 sz. mell(államadó)'!C144+'8.22 sz. mell(önk.nem sorol)'!C144+'8.23 sz. mell(szabadidő)'!C144</f>
        <v>0</v>
      </c>
      <c r="D144" s="407">
        <f>'8.2 sz. mell(könyvtár)'!D144+'8.3 sz. mell(könyvtári áll.)'!D144+'8.4 sz. mell(védőnő)'!D144+'8.5 sz. mell (háziorv.)'!D144+'8.6 sz. mell (isk.étk)'!D144+'8.7 sz. mell(iskola)'!D144+'8.8 sz. mell(szolidarit)'!D144+'8.9 sz. mell(köztemető)'!D144+'8.10 sz. mell(önk.v.)'!D144+'8.11 sz. mell(közp.költs.)'!D144+'8.12 sz. mell(utak)'!D144+'8.13 sz. mell(közvil)'!D144+'8.14 sz. mell(város és község)'!D144+'8.15 sz. mell(fogorvos)'!D144+'8.16 sz. mell(közművelődés)'!D144+'8.24 sz. mell(Vészhelyzet)'!D144+'8.17 sz. mell(szoc.tám)'!D144+'8.18 sz. mell(szünid.étk.)'!D144+'8.... sz. mell'!D144+'8.19 sz. mell(önk.jogalk)'!D144+'8.20 sz. mell(tám.fin)'!D144+'8.21 sz. mell(államadó)'!D144+'8.22 sz. mell(önk.nem sorol)'!D144+'8.23 sz. mell(szabadidő)'!D144</f>
        <v>0</v>
      </c>
      <c r="E144" s="407">
        <f>'8.2 sz. mell(könyvtár)'!E144+'8.3 sz. mell(könyvtári áll.)'!E144+'8.4 sz. mell(védőnő)'!E144+'8.5 sz. mell (háziorv.)'!E144+'8.6 sz. mell (isk.étk)'!E144+'8.7 sz. mell(iskola)'!E144+'8.8 sz. mell(szolidarit)'!E144+'8.9 sz. mell(köztemető)'!E144+'8.10 sz. mell(önk.v.)'!E144+'8.11 sz. mell(közp.költs.)'!E144+'8.12 sz. mell(utak)'!E144+'8.13 sz. mell(közvil)'!E144+'8.14 sz. mell(város és község)'!E144+'8.15 sz. mell(fogorvos)'!E144+'8.16 sz. mell(közművelődés)'!E144+'8.24 sz. mell(Vészhelyzet)'!E144+'8.17 sz. mell(szoc.tám)'!E144+'8.18 sz. mell(szünid.étk.)'!E144+'8.... sz. mell'!E144+'8.19 sz. mell(önk.jogalk)'!E144+'8.20 sz. mell(tám.fin)'!E144+'8.21 sz. mell(államadó)'!E144+'8.22 sz. mell(önk.nem sorol)'!E144+'8.23 sz. mell(szabadidő)'!E144</f>
        <v>0</v>
      </c>
      <c r="F144" s="407">
        <f>'8.2 sz. mell(könyvtár)'!F144+'8.3 sz. mell(könyvtári áll.)'!F144+'8.4 sz. mell(védőnő)'!F144+'8.5 sz. mell (háziorv.)'!F144+'8.6 sz. mell (isk.étk)'!F144+'8.7 sz. mell(iskola)'!F144+'8.8 sz. mell(szolidarit)'!F144+'8.9 sz. mell(köztemető)'!F144+'8.10 sz. mell(önk.v.)'!F144+'8.11 sz. mell(közp.költs.)'!F144+'8.12 sz. mell(utak)'!F144+'8.13 sz. mell(közvil)'!F144+'8.14 sz. mell(város és község)'!F144+'8.15 sz. mell(fogorvos)'!F144+'8.16 sz. mell(közművelődés)'!F144+'8.24 sz. mell(Vészhelyzet)'!F144+'8.17 sz. mell(szoc.tám)'!F144+'8.18 sz. mell(szünid.étk.)'!F144+'8.... sz. mell'!F144+'8.19 sz. mell(önk.jogalk)'!F144+'8.20 sz. mell(tám.fin)'!F144+'8.21 sz. mell(államadó)'!F144+'8.22 sz. mell(önk.nem sorol)'!F144+'8.23 sz. mell(szabadidő)'!F144</f>
        <v>0</v>
      </c>
      <c r="G144" s="407">
        <f>'8.2 sz. mell(könyvtár)'!G144+'8.3 sz. mell(könyvtári áll.)'!G144+'8.4 sz. mell(védőnő)'!G144+'8.5 sz. mell (háziorv.)'!G144+'8.6 sz. mell (isk.étk)'!G144+'8.7 sz. mell(iskola)'!G144+'8.8 sz. mell(szolidarit)'!G144+'8.9 sz. mell(köztemető)'!G144+'8.10 sz. mell(önk.v.)'!G144+'8.11 sz. mell(közp.költs.)'!G144+'8.12 sz. mell(utak)'!G144+'8.13 sz. mell(közvil)'!G144+'8.14 sz. mell(város és község)'!G144+'8.15 sz. mell(fogorvos)'!G144+'8.16 sz. mell(közművelődés)'!G144+'8.24 sz. mell(Vészhelyzet)'!G144+'8.17 sz. mell(szoc.tám)'!G144+'8.18 sz. mell(szünid.étk.)'!G144+'8.... sz. mell'!G144+'8.19 sz. mell(önk.jogalk)'!G144+'8.20 sz. mell(tám.fin)'!G144+'8.21 sz. mell(államadó)'!G144+'8.22 sz. mell(önk.nem sorol)'!G144+'8.23 sz. mell(szabadidő)'!G144</f>
        <v>0</v>
      </c>
    </row>
    <row r="145" spans="1:9" ht="12" customHeight="1" thickBot="1" x14ac:dyDescent="0.3">
      <c r="A145" s="16" t="s">
        <v>19</v>
      </c>
      <c r="B145" s="328" t="s">
        <v>403</v>
      </c>
      <c r="C145" s="325">
        <f>'8.2 sz. mell(könyvtár)'!C145+'8.3 sz. mell(könyvtári áll.)'!C145+'8.4 sz. mell(védőnő)'!C145+'8.5 sz. mell (háziorv.)'!C145+'8.6 sz. mell (isk.étk)'!C145+'8.7 sz. mell(iskola)'!C145+'8.8 sz. mell(szolidarit)'!C145+'8.9 sz. mell(köztemető)'!C145+'8.10 sz. mell(önk.v.)'!C145+'8.11 sz. mell(közp.költs.)'!C145+'8.12 sz. mell(utak)'!C145+'8.13 sz. mell(közvil)'!C145+'8.14 sz. mell(város és község)'!C145+'8.15 sz. mell(fogorvos)'!C145+'8.16 sz. mell(közművelődés)'!C145+'8.24 sz. mell(Vészhelyzet)'!C145+'8.17 sz. mell(szoc.tám)'!C145+'8.18 sz. mell(szünid.étk.)'!C145+'8.... sz. mell'!C145+'8.19 sz. mell(önk.jogalk)'!C145+'8.20 sz. mell(tám.fin)'!C145+'8.21 sz. mell(államadó)'!C145+'8.22 sz. mell(önk.nem sorol)'!C145+'8.23 sz. mell(szabadidő)'!C145</f>
        <v>0</v>
      </c>
      <c r="D145" s="325">
        <f>'8.2 sz. mell(könyvtár)'!D145+'8.3 sz. mell(könyvtári áll.)'!D145+'8.4 sz. mell(védőnő)'!D145+'8.5 sz. mell (háziorv.)'!D145+'8.6 sz. mell (isk.étk)'!D145+'8.7 sz. mell(iskola)'!D145+'8.8 sz. mell(szolidarit)'!D145+'8.9 sz. mell(köztemető)'!D145+'8.10 sz. mell(önk.v.)'!D145+'8.11 sz. mell(közp.költs.)'!D145+'8.12 sz. mell(utak)'!D145+'8.13 sz. mell(közvil)'!D145+'8.14 sz. mell(város és község)'!D145+'8.15 sz. mell(fogorvos)'!D145+'8.16 sz. mell(közművelődés)'!D145+'8.24 sz. mell(Vészhelyzet)'!D145+'8.17 sz. mell(szoc.tám)'!D145+'8.18 sz. mell(szünid.étk.)'!D145+'8.... sz. mell'!D145+'8.19 sz. mell(önk.jogalk)'!D145+'8.20 sz. mell(tám.fin)'!D145+'8.21 sz. mell(államadó)'!D145+'8.22 sz. mell(önk.nem sorol)'!D145+'8.23 sz. mell(szabadidő)'!D145</f>
        <v>0</v>
      </c>
      <c r="E145" s="325">
        <f>'8.2 sz. mell(könyvtár)'!E145+'8.3 sz. mell(könyvtári áll.)'!E145+'8.4 sz. mell(védőnő)'!E145+'8.5 sz. mell (háziorv.)'!E145+'8.6 sz. mell (isk.étk)'!E145+'8.7 sz. mell(iskola)'!E145+'8.8 sz. mell(szolidarit)'!E145+'8.9 sz. mell(köztemető)'!E145+'8.10 sz. mell(önk.v.)'!E145+'8.11 sz. mell(közp.költs.)'!E145+'8.12 sz. mell(utak)'!E145+'8.13 sz. mell(közvil)'!E145+'8.14 sz. mell(város és község)'!E145+'8.15 sz. mell(fogorvos)'!E145+'8.16 sz. mell(közművelődés)'!E145+'8.24 sz. mell(Vészhelyzet)'!E145+'8.17 sz. mell(szoc.tám)'!E145+'8.18 sz. mell(szünid.étk.)'!E145+'8.... sz. mell'!E145+'8.19 sz. mell(önk.jogalk)'!E145+'8.20 sz. mell(tám.fin)'!E145+'8.21 sz. mell(államadó)'!E145+'8.22 sz. mell(önk.nem sorol)'!E145+'8.23 sz. mell(szabadidő)'!E145</f>
        <v>0</v>
      </c>
      <c r="F145" s="325">
        <f>'8.2 sz. mell(könyvtár)'!F145+'8.3 sz. mell(könyvtári áll.)'!F145+'8.4 sz. mell(védőnő)'!F145+'8.5 sz. mell (háziorv.)'!F145+'8.6 sz. mell (isk.étk)'!F145+'8.7 sz. mell(iskola)'!F145+'8.8 sz. mell(szolidarit)'!F145+'8.9 sz. mell(köztemető)'!F145+'8.10 sz. mell(önk.v.)'!F145+'8.11 sz. mell(közp.költs.)'!F145+'8.12 sz. mell(utak)'!F145+'8.13 sz. mell(közvil)'!F145+'8.14 sz. mell(város és község)'!F145+'8.15 sz. mell(fogorvos)'!F145+'8.16 sz. mell(közművelődés)'!F145+'8.24 sz. mell(Vészhelyzet)'!F145+'8.17 sz. mell(szoc.tám)'!F145+'8.18 sz. mell(szünid.étk.)'!F145+'8.... sz. mell'!F145+'8.19 sz. mell(önk.jogalk)'!F145+'8.20 sz. mell(tám.fin)'!F145+'8.21 sz. mell(államadó)'!F145+'8.22 sz. mell(önk.nem sorol)'!F145+'8.23 sz. mell(szabadidő)'!F145</f>
        <v>0</v>
      </c>
      <c r="G145" s="325">
        <f>'8.2 sz. mell(könyvtár)'!G145+'8.3 sz. mell(könyvtári áll.)'!G145+'8.4 sz. mell(védőnő)'!G145+'8.5 sz. mell (háziorv.)'!G145+'8.6 sz. mell (isk.étk)'!G145+'8.7 sz. mell(iskola)'!G145+'8.8 sz. mell(szolidarit)'!G145+'8.9 sz. mell(köztemető)'!G145+'8.10 sz. mell(önk.v.)'!G145+'8.11 sz. mell(közp.költs.)'!G145+'8.12 sz. mell(utak)'!G145+'8.13 sz. mell(közvil)'!G145+'8.14 sz. mell(város és község)'!G145+'8.15 sz. mell(fogorvos)'!G145+'8.16 sz. mell(közművelődés)'!G145+'8.24 sz. mell(Vészhelyzet)'!G145+'8.17 sz. mell(szoc.tám)'!G145+'8.18 sz. mell(szünid.étk.)'!G145+'8.... sz. mell'!G145+'8.19 sz. mell(önk.jogalk)'!G145+'8.20 sz. mell(tám.fin)'!G145+'8.21 sz. mell(államadó)'!G145+'8.22 sz. mell(önk.nem sorol)'!G145+'8.23 sz. mell(szabadidő)'!G145</f>
        <v>0</v>
      </c>
    </row>
    <row r="146" spans="1:9" ht="12" customHeight="1" x14ac:dyDescent="0.25">
      <c r="A146" s="11" t="s">
        <v>86</v>
      </c>
      <c r="B146" s="419" t="s">
        <v>398</v>
      </c>
      <c r="C146" s="325">
        <f>'8.2 sz. mell(könyvtár)'!C146+'8.3 sz. mell(könyvtári áll.)'!C146+'8.4 sz. mell(védőnő)'!C146+'8.5 sz. mell (háziorv.)'!C146+'8.6 sz. mell (isk.étk)'!C146+'8.7 sz. mell(iskola)'!C146+'8.8 sz. mell(szolidarit)'!C146+'8.9 sz. mell(köztemető)'!C146+'8.10 sz. mell(önk.v.)'!C146+'8.11 sz. mell(közp.költs.)'!C146+'8.12 sz. mell(utak)'!C146+'8.13 sz. mell(közvil)'!C146+'8.14 sz. mell(város és község)'!C146+'8.15 sz. mell(fogorvos)'!C146+'8.16 sz. mell(közművelődés)'!C146+'8.24 sz. mell(Vészhelyzet)'!C146+'8.17 sz. mell(szoc.tám)'!C146+'8.18 sz. mell(szünid.étk.)'!C146+'8.... sz. mell'!C146+'8.19 sz. mell(önk.jogalk)'!C146+'8.20 sz. mell(tám.fin)'!C146+'8.21 sz. mell(államadó)'!C146+'8.22 sz. mell(önk.nem sorol)'!C146+'8.23 sz. mell(szabadidő)'!C146</f>
        <v>0</v>
      </c>
      <c r="D146" s="325">
        <f>'8.2 sz. mell(könyvtár)'!D146+'8.3 sz. mell(könyvtári áll.)'!D146+'8.4 sz. mell(védőnő)'!D146+'8.5 sz. mell (háziorv.)'!D146+'8.6 sz. mell (isk.étk)'!D146+'8.7 sz. mell(iskola)'!D146+'8.8 sz. mell(szolidarit)'!D146+'8.9 sz. mell(köztemető)'!D146+'8.10 sz. mell(önk.v.)'!D146+'8.11 sz. mell(közp.költs.)'!D146+'8.12 sz. mell(utak)'!D146+'8.13 sz. mell(közvil)'!D146+'8.14 sz. mell(város és község)'!D146+'8.15 sz. mell(fogorvos)'!D146+'8.16 sz. mell(közművelődés)'!D146+'8.24 sz. mell(Vészhelyzet)'!D146+'8.17 sz. mell(szoc.tám)'!D146+'8.18 sz. mell(szünid.étk.)'!D146+'8.... sz. mell'!D146+'8.19 sz. mell(önk.jogalk)'!D146+'8.20 sz. mell(tám.fin)'!D146+'8.21 sz. mell(államadó)'!D146+'8.22 sz. mell(önk.nem sorol)'!D146+'8.23 sz. mell(szabadidő)'!D146</f>
        <v>0</v>
      </c>
      <c r="E146" s="325">
        <f>'8.2 sz. mell(könyvtár)'!E146+'8.3 sz. mell(könyvtári áll.)'!E146+'8.4 sz. mell(védőnő)'!E146+'8.5 sz. mell (háziorv.)'!E146+'8.6 sz. mell (isk.étk)'!E146+'8.7 sz. mell(iskola)'!E146+'8.8 sz. mell(szolidarit)'!E146+'8.9 sz. mell(köztemető)'!E146+'8.10 sz. mell(önk.v.)'!E146+'8.11 sz. mell(közp.költs.)'!E146+'8.12 sz. mell(utak)'!E146+'8.13 sz. mell(közvil)'!E146+'8.14 sz. mell(város és község)'!E146+'8.15 sz. mell(fogorvos)'!E146+'8.16 sz. mell(közművelődés)'!E146+'8.24 sz. mell(Vészhelyzet)'!E146+'8.17 sz. mell(szoc.tám)'!E146+'8.18 sz. mell(szünid.étk.)'!E146+'8.... sz. mell'!E146+'8.19 sz. mell(önk.jogalk)'!E146+'8.20 sz. mell(tám.fin)'!E146+'8.21 sz. mell(államadó)'!E146+'8.22 sz. mell(önk.nem sorol)'!E146+'8.23 sz. mell(szabadidő)'!E146</f>
        <v>0</v>
      </c>
      <c r="F146" s="325">
        <f>'8.2 sz. mell(könyvtár)'!F146+'8.3 sz. mell(könyvtári áll.)'!F146+'8.4 sz. mell(védőnő)'!F146+'8.5 sz. mell (háziorv.)'!F146+'8.6 sz. mell (isk.étk)'!F146+'8.7 sz. mell(iskola)'!F146+'8.8 sz. mell(szolidarit)'!F146+'8.9 sz. mell(köztemető)'!F146+'8.10 sz. mell(önk.v.)'!F146+'8.11 sz. mell(közp.költs.)'!F146+'8.12 sz. mell(utak)'!F146+'8.13 sz. mell(közvil)'!F146+'8.14 sz. mell(város és község)'!F146+'8.15 sz. mell(fogorvos)'!F146+'8.16 sz. mell(közművelődés)'!F146+'8.24 sz. mell(Vészhelyzet)'!F146+'8.17 sz. mell(szoc.tám)'!F146+'8.18 sz. mell(szünid.étk.)'!F146+'8.... sz. mell'!F146+'8.19 sz. mell(önk.jogalk)'!F146+'8.20 sz. mell(tám.fin)'!F146+'8.21 sz. mell(államadó)'!F146+'8.22 sz. mell(önk.nem sorol)'!F146+'8.23 sz. mell(szabadidő)'!F146</f>
        <v>0</v>
      </c>
      <c r="G146" s="325">
        <f>'8.2 sz. mell(könyvtár)'!G146+'8.3 sz. mell(könyvtári áll.)'!G146+'8.4 sz. mell(védőnő)'!G146+'8.5 sz. mell (háziorv.)'!G146+'8.6 sz. mell (isk.étk)'!G146+'8.7 sz. mell(iskola)'!G146+'8.8 sz. mell(szolidarit)'!G146+'8.9 sz. mell(köztemető)'!G146+'8.10 sz. mell(önk.v.)'!G146+'8.11 sz. mell(közp.költs.)'!G146+'8.12 sz. mell(utak)'!G146+'8.13 sz. mell(közvil)'!G146+'8.14 sz. mell(város és község)'!G146+'8.15 sz. mell(fogorvos)'!G146+'8.16 sz. mell(közművelődés)'!G146+'8.24 sz. mell(Vészhelyzet)'!G146+'8.17 sz. mell(szoc.tám)'!G146+'8.18 sz. mell(szünid.étk.)'!G146+'8.... sz. mell'!G146+'8.19 sz. mell(önk.jogalk)'!G146+'8.20 sz. mell(tám.fin)'!G146+'8.21 sz. mell(államadó)'!G146+'8.22 sz. mell(önk.nem sorol)'!G146+'8.23 sz. mell(szabadidő)'!G146</f>
        <v>0</v>
      </c>
    </row>
    <row r="147" spans="1:9" ht="12" customHeight="1" x14ac:dyDescent="0.25">
      <c r="A147" s="11" t="s">
        <v>87</v>
      </c>
      <c r="B147" s="419" t="s">
        <v>405</v>
      </c>
      <c r="C147" s="399">
        <f>'8.2 sz. mell(könyvtár)'!C147+'8.3 sz. mell(könyvtári áll.)'!C147+'8.4 sz. mell(védőnő)'!C147+'8.5 sz. mell (háziorv.)'!C147+'8.6 sz. mell (isk.étk)'!C147+'8.7 sz. mell(iskola)'!C147+'8.8 sz. mell(szolidarit)'!C147+'8.9 sz. mell(köztemető)'!C147+'8.10 sz. mell(önk.v.)'!C147+'8.11 sz. mell(közp.költs.)'!C147+'8.12 sz. mell(utak)'!C147+'8.13 sz. mell(közvil)'!C147+'8.14 sz. mell(város és község)'!C147+'8.15 sz. mell(fogorvos)'!C147+'8.16 sz. mell(közművelődés)'!C147+'8.24 sz. mell(Vészhelyzet)'!C147+'8.17 sz. mell(szoc.tám)'!C147+'8.18 sz. mell(szünid.étk.)'!C147+'8.... sz. mell'!C147+'8.19 sz. mell(önk.jogalk)'!C147+'8.20 sz. mell(tám.fin)'!C147+'8.21 sz. mell(államadó)'!C147+'8.22 sz. mell(önk.nem sorol)'!C147+'8.23 sz. mell(szabadidő)'!C147</f>
        <v>0</v>
      </c>
      <c r="D147" s="399">
        <f>'8.2 sz. mell(könyvtár)'!D147+'8.3 sz. mell(könyvtári áll.)'!D147+'8.4 sz. mell(védőnő)'!D147+'8.5 sz. mell (háziorv.)'!D147+'8.6 sz. mell (isk.étk)'!D147+'8.7 sz. mell(iskola)'!D147+'8.8 sz. mell(szolidarit)'!D147+'8.9 sz. mell(köztemető)'!D147+'8.10 sz. mell(önk.v.)'!D147+'8.11 sz. mell(közp.költs.)'!D147+'8.12 sz. mell(utak)'!D147+'8.13 sz. mell(közvil)'!D147+'8.14 sz. mell(város és község)'!D147+'8.15 sz. mell(fogorvos)'!D147+'8.16 sz. mell(közművelődés)'!D147+'8.24 sz. mell(Vészhelyzet)'!D147+'8.17 sz. mell(szoc.tám)'!D147+'8.18 sz. mell(szünid.étk.)'!D147+'8.... sz. mell'!D147+'8.19 sz. mell(önk.jogalk)'!D147+'8.20 sz. mell(tám.fin)'!D147+'8.21 sz. mell(államadó)'!D147+'8.22 sz. mell(önk.nem sorol)'!D147+'8.23 sz. mell(szabadidő)'!D147</f>
        <v>0</v>
      </c>
      <c r="E147" s="399">
        <f>'8.2 sz. mell(könyvtár)'!E147+'8.3 sz. mell(könyvtári áll.)'!E147+'8.4 sz. mell(védőnő)'!E147+'8.5 sz. mell (háziorv.)'!E147+'8.6 sz. mell (isk.étk)'!E147+'8.7 sz. mell(iskola)'!E147+'8.8 sz. mell(szolidarit)'!E147+'8.9 sz. mell(köztemető)'!E147+'8.10 sz. mell(önk.v.)'!E147+'8.11 sz. mell(közp.költs.)'!E147+'8.12 sz. mell(utak)'!E147+'8.13 sz. mell(közvil)'!E147+'8.14 sz. mell(város és község)'!E147+'8.15 sz. mell(fogorvos)'!E147+'8.16 sz. mell(közművelődés)'!E147+'8.24 sz. mell(Vészhelyzet)'!E147+'8.17 sz. mell(szoc.tám)'!E147+'8.18 sz. mell(szünid.étk.)'!E147+'8.... sz. mell'!E147+'8.19 sz. mell(önk.jogalk)'!E147+'8.20 sz. mell(tám.fin)'!E147+'8.21 sz. mell(államadó)'!E147+'8.22 sz. mell(önk.nem sorol)'!E147+'8.23 sz. mell(szabadidő)'!E147</f>
        <v>0</v>
      </c>
      <c r="F147" s="399">
        <f>'8.2 sz. mell(könyvtár)'!F147+'8.3 sz. mell(könyvtári áll.)'!F147+'8.4 sz. mell(védőnő)'!F147+'8.5 sz. mell (háziorv.)'!F147+'8.6 sz. mell (isk.étk)'!F147+'8.7 sz. mell(iskola)'!F147+'8.8 sz. mell(szolidarit)'!F147+'8.9 sz. mell(köztemető)'!F147+'8.10 sz. mell(önk.v.)'!F147+'8.11 sz. mell(közp.költs.)'!F147+'8.12 sz. mell(utak)'!F147+'8.13 sz. mell(közvil)'!F147+'8.14 sz. mell(város és község)'!F147+'8.15 sz. mell(fogorvos)'!F147+'8.16 sz. mell(közművelődés)'!F147+'8.24 sz. mell(Vészhelyzet)'!F147+'8.17 sz. mell(szoc.tám)'!F147+'8.18 sz. mell(szünid.étk.)'!F147+'8.... sz. mell'!F147+'8.19 sz. mell(önk.jogalk)'!F147+'8.20 sz. mell(tám.fin)'!F147+'8.21 sz. mell(államadó)'!F147+'8.22 sz. mell(önk.nem sorol)'!F147+'8.23 sz. mell(szabadidő)'!F147</f>
        <v>0</v>
      </c>
      <c r="G147" s="399">
        <f>'8.2 sz. mell(könyvtár)'!G147+'8.3 sz. mell(könyvtári áll.)'!G147+'8.4 sz. mell(védőnő)'!G147+'8.5 sz. mell (háziorv.)'!G147+'8.6 sz. mell (isk.étk)'!G147+'8.7 sz. mell(iskola)'!G147+'8.8 sz. mell(szolidarit)'!G147+'8.9 sz. mell(köztemető)'!G147+'8.10 sz. mell(önk.v.)'!G147+'8.11 sz. mell(közp.költs.)'!G147+'8.12 sz. mell(utak)'!G147+'8.13 sz. mell(közvil)'!G147+'8.14 sz. mell(város és község)'!G147+'8.15 sz. mell(fogorvos)'!G147+'8.16 sz. mell(közművelődés)'!G147+'8.24 sz. mell(Vészhelyzet)'!G147+'8.17 sz. mell(szoc.tám)'!G147+'8.18 sz. mell(szünid.étk.)'!G147+'8.... sz. mell'!G147+'8.19 sz. mell(önk.jogalk)'!G147+'8.20 sz. mell(tám.fin)'!G147+'8.21 sz. mell(államadó)'!G147+'8.22 sz. mell(önk.nem sorol)'!G147+'8.23 sz. mell(szabadidő)'!G147</f>
        <v>0</v>
      </c>
    </row>
    <row r="148" spans="1:9" ht="12" customHeight="1" x14ac:dyDescent="0.25">
      <c r="A148" s="11" t="s">
        <v>238</v>
      </c>
      <c r="B148" s="419" t="s">
        <v>400</v>
      </c>
      <c r="C148" s="399">
        <f>'8.2 sz. mell(könyvtár)'!C148+'8.3 sz. mell(könyvtári áll.)'!C148+'8.4 sz. mell(védőnő)'!C148+'8.5 sz. mell (háziorv.)'!C148+'8.6 sz. mell (isk.étk)'!C148+'8.7 sz. mell(iskola)'!C148+'8.8 sz. mell(szolidarit)'!C148+'8.9 sz. mell(köztemető)'!C148+'8.10 sz. mell(önk.v.)'!C148+'8.11 sz. mell(közp.költs.)'!C148+'8.12 sz. mell(utak)'!C148+'8.13 sz. mell(közvil)'!C148+'8.14 sz. mell(város és község)'!C148+'8.15 sz. mell(fogorvos)'!C148+'8.16 sz. mell(közművelődés)'!C148+'8.24 sz. mell(Vészhelyzet)'!C148+'8.17 sz. mell(szoc.tám)'!C148+'8.18 sz. mell(szünid.étk.)'!C148+'8.... sz. mell'!C148+'8.19 sz. mell(önk.jogalk)'!C148+'8.20 sz. mell(tám.fin)'!C148+'8.21 sz. mell(államadó)'!C148+'8.22 sz. mell(önk.nem sorol)'!C148+'8.23 sz. mell(szabadidő)'!C148</f>
        <v>0</v>
      </c>
      <c r="D148" s="399">
        <f>'8.2 sz. mell(könyvtár)'!D148+'8.3 sz. mell(könyvtári áll.)'!D148+'8.4 sz. mell(védőnő)'!D148+'8.5 sz. mell (háziorv.)'!D148+'8.6 sz. mell (isk.étk)'!D148+'8.7 sz. mell(iskola)'!D148+'8.8 sz. mell(szolidarit)'!D148+'8.9 sz. mell(köztemető)'!D148+'8.10 sz. mell(önk.v.)'!D148+'8.11 sz. mell(közp.költs.)'!D148+'8.12 sz. mell(utak)'!D148+'8.13 sz. mell(közvil)'!D148+'8.14 sz. mell(város és község)'!D148+'8.15 sz. mell(fogorvos)'!D148+'8.16 sz. mell(közművelődés)'!D148+'8.24 sz. mell(Vészhelyzet)'!D148+'8.17 sz. mell(szoc.tám)'!D148+'8.18 sz. mell(szünid.étk.)'!D148+'8.... sz. mell'!D148+'8.19 sz. mell(önk.jogalk)'!D148+'8.20 sz. mell(tám.fin)'!D148+'8.21 sz. mell(államadó)'!D148+'8.22 sz. mell(önk.nem sorol)'!D148+'8.23 sz. mell(szabadidő)'!D148</f>
        <v>0</v>
      </c>
      <c r="E148" s="399">
        <f>'8.2 sz. mell(könyvtár)'!E148+'8.3 sz. mell(könyvtári áll.)'!E148+'8.4 sz. mell(védőnő)'!E148+'8.5 sz. mell (háziorv.)'!E148+'8.6 sz. mell (isk.étk)'!E148+'8.7 sz. mell(iskola)'!E148+'8.8 sz. mell(szolidarit)'!E148+'8.9 sz. mell(köztemető)'!E148+'8.10 sz. mell(önk.v.)'!E148+'8.11 sz. mell(közp.költs.)'!E148+'8.12 sz. mell(utak)'!E148+'8.13 sz. mell(közvil)'!E148+'8.14 sz. mell(város és község)'!E148+'8.15 sz. mell(fogorvos)'!E148+'8.16 sz. mell(közművelődés)'!E148+'8.24 sz. mell(Vészhelyzet)'!E148+'8.17 sz. mell(szoc.tám)'!E148+'8.18 sz. mell(szünid.étk.)'!E148+'8.... sz. mell'!E148+'8.19 sz. mell(önk.jogalk)'!E148+'8.20 sz. mell(tám.fin)'!E148+'8.21 sz. mell(államadó)'!E148+'8.22 sz. mell(önk.nem sorol)'!E148+'8.23 sz. mell(szabadidő)'!E148</f>
        <v>0</v>
      </c>
      <c r="F148" s="399">
        <f>'8.2 sz. mell(könyvtár)'!F148+'8.3 sz. mell(könyvtári áll.)'!F148+'8.4 sz. mell(védőnő)'!F148+'8.5 sz. mell (háziorv.)'!F148+'8.6 sz. mell (isk.étk)'!F148+'8.7 sz. mell(iskola)'!F148+'8.8 sz. mell(szolidarit)'!F148+'8.9 sz. mell(köztemető)'!F148+'8.10 sz. mell(önk.v.)'!F148+'8.11 sz. mell(közp.költs.)'!F148+'8.12 sz. mell(utak)'!F148+'8.13 sz. mell(közvil)'!F148+'8.14 sz. mell(város és község)'!F148+'8.15 sz. mell(fogorvos)'!F148+'8.16 sz. mell(közművelődés)'!F148+'8.24 sz. mell(Vészhelyzet)'!F148+'8.17 sz. mell(szoc.tám)'!F148+'8.18 sz. mell(szünid.étk.)'!F148+'8.... sz. mell'!F148+'8.19 sz. mell(önk.jogalk)'!F148+'8.20 sz. mell(tám.fin)'!F148+'8.21 sz. mell(államadó)'!F148+'8.22 sz. mell(önk.nem sorol)'!F148+'8.23 sz. mell(szabadidő)'!F148</f>
        <v>0</v>
      </c>
      <c r="G148" s="399">
        <f>'8.2 sz. mell(könyvtár)'!G148+'8.3 sz. mell(könyvtári áll.)'!G148+'8.4 sz. mell(védőnő)'!G148+'8.5 sz. mell (háziorv.)'!G148+'8.6 sz. mell (isk.étk)'!G148+'8.7 sz. mell(iskola)'!G148+'8.8 sz. mell(szolidarit)'!G148+'8.9 sz. mell(köztemető)'!G148+'8.10 sz. mell(önk.v.)'!G148+'8.11 sz. mell(közp.költs.)'!G148+'8.12 sz. mell(utak)'!G148+'8.13 sz. mell(közvil)'!G148+'8.14 sz. mell(város és község)'!G148+'8.15 sz. mell(fogorvos)'!G148+'8.16 sz. mell(közművelődés)'!G148+'8.24 sz. mell(Vészhelyzet)'!G148+'8.17 sz. mell(szoc.tám)'!G148+'8.18 sz. mell(szünid.étk.)'!G148+'8.... sz. mell'!G148+'8.19 sz. mell(önk.jogalk)'!G148+'8.20 sz. mell(tám.fin)'!G148+'8.21 sz. mell(államadó)'!G148+'8.22 sz. mell(önk.nem sorol)'!G148+'8.23 sz. mell(szabadidő)'!G148</f>
        <v>0</v>
      </c>
    </row>
    <row r="149" spans="1:9" ht="12" customHeight="1" x14ac:dyDescent="0.25">
      <c r="A149" s="11" t="s">
        <v>239</v>
      </c>
      <c r="B149" s="419" t="s">
        <v>406</v>
      </c>
      <c r="C149" s="406">
        <f>'8.2 sz. mell(könyvtár)'!C149+'8.3 sz. mell(könyvtári áll.)'!C149+'8.4 sz. mell(védőnő)'!C149+'8.5 sz. mell (háziorv.)'!C149+'8.6 sz. mell (isk.étk)'!C149+'8.7 sz. mell(iskola)'!C149+'8.8 sz. mell(szolidarit)'!C149+'8.9 sz. mell(köztemető)'!C149+'8.10 sz. mell(önk.v.)'!C149+'8.11 sz. mell(közp.költs.)'!C149+'8.12 sz. mell(utak)'!C149+'8.13 sz. mell(közvil)'!C149+'8.14 sz. mell(város és község)'!C149+'8.15 sz. mell(fogorvos)'!C149+'8.16 sz. mell(közművelődés)'!C149+'8.24 sz. mell(Vészhelyzet)'!C149+'8.17 sz. mell(szoc.tám)'!C149+'8.18 sz. mell(szünid.étk.)'!C149+'8.... sz. mell'!C149+'8.19 sz. mell(önk.jogalk)'!C149+'8.20 sz. mell(tám.fin)'!C149+'8.21 sz. mell(államadó)'!C149+'8.22 sz. mell(önk.nem sorol)'!C149+'8.23 sz. mell(szabadidő)'!C149</f>
        <v>0</v>
      </c>
      <c r="D149" s="406">
        <f>'8.2 sz. mell(könyvtár)'!D149+'8.3 sz. mell(könyvtári áll.)'!D149+'8.4 sz. mell(védőnő)'!D149+'8.5 sz. mell (háziorv.)'!D149+'8.6 sz. mell (isk.étk)'!D149+'8.7 sz. mell(iskola)'!D149+'8.8 sz. mell(szolidarit)'!D149+'8.9 sz. mell(köztemető)'!D149+'8.10 sz. mell(önk.v.)'!D149+'8.11 sz. mell(közp.költs.)'!D149+'8.12 sz. mell(utak)'!D149+'8.13 sz. mell(közvil)'!D149+'8.14 sz. mell(város és község)'!D149+'8.15 sz. mell(fogorvos)'!D149+'8.16 sz. mell(közművelődés)'!D149+'8.24 sz. mell(Vészhelyzet)'!D149+'8.17 sz. mell(szoc.tám)'!D149+'8.18 sz. mell(szünid.étk.)'!D149+'8.... sz. mell'!D149+'8.19 sz. mell(önk.jogalk)'!D149+'8.20 sz. mell(tám.fin)'!D149+'8.21 sz. mell(államadó)'!D149+'8.22 sz. mell(önk.nem sorol)'!D149+'8.23 sz. mell(szabadidő)'!D149</f>
        <v>0</v>
      </c>
      <c r="E149" s="406">
        <f>'8.2 sz. mell(könyvtár)'!E149+'8.3 sz. mell(könyvtári áll.)'!E149+'8.4 sz. mell(védőnő)'!E149+'8.5 sz. mell (háziorv.)'!E149+'8.6 sz. mell (isk.étk)'!E149+'8.7 sz. mell(iskola)'!E149+'8.8 sz. mell(szolidarit)'!E149+'8.9 sz. mell(köztemető)'!E149+'8.10 sz. mell(önk.v.)'!E149+'8.11 sz. mell(közp.költs.)'!E149+'8.12 sz. mell(utak)'!E149+'8.13 sz. mell(közvil)'!E149+'8.14 sz. mell(város és község)'!E149+'8.15 sz. mell(fogorvos)'!E149+'8.16 sz. mell(közművelődés)'!E149+'8.24 sz. mell(Vészhelyzet)'!E149+'8.17 sz. mell(szoc.tám)'!E149+'8.18 sz. mell(szünid.étk.)'!E149+'8.... sz. mell'!E149+'8.19 sz. mell(önk.jogalk)'!E149+'8.20 sz. mell(tám.fin)'!E149+'8.21 sz. mell(államadó)'!E149+'8.22 sz. mell(önk.nem sorol)'!E149+'8.23 sz. mell(szabadidő)'!E149</f>
        <v>0</v>
      </c>
      <c r="F149" s="406">
        <f>'8.2 sz. mell(könyvtár)'!F149+'8.3 sz. mell(könyvtári áll.)'!F149+'8.4 sz. mell(védőnő)'!F149+'8.5 sz. mell (háziorv.)'!F149+'8.6 sz. mell (isk.étk)'!F149+'8.7 sz. mell(iskola)'!F149+'8.8 sz. mell(szolidarit)'!F149+'8.9 sz. mell(köztemető)'!F149+'8.10 sz. mell(önk.v.)'!F149+'8.11 sz. mell(közp.költs.)'!F149+'8.12 sz. mell(utak)'!F149+'8.13 sz. mell(közvil)'!F149+'8.14 sz. mell(város és község)'!F149+'8.15 sz. mell(fogorvos)'!F149+'8.16 sz. mell(közművelődés)'!F149+'8.24 sz. mell(Vészhelyzet)'!F149+'8.17 sz. mell(szoc.tám)'!F149+'8.18 sz. mell(szünid.étk.)'!F149+'8.... sz. mell'!F149+'8.19 sz. mell(önk.jogalk)'!F149+'8.20 sz. mell(tám.fin)'!F149+'8.21 sz. mell(államadó)'!F149+'8.22 sz. mell(önk.nem sorol)'!F149+'8.23 sz. mell(szabadidő)'!F149</f>
        <v>0</v>
      </c>
      <c r="G149" s="406">
        <f>'8.2 sz. mell(könyvtár)'!G149+'8.3 sz. mell(könyvtári áll.)'!G149+'8.4 sz. mell(védőnő)'!G149+'8.5 sz. mell (háziorv.)'!G149+'8.6 sz. mell (isk.étk)'!G149+'8.7 sz. mell(iskola)'!G149+'8.8 sz. mell(szolidarit)'!G149+'8.9 sz. mell(köztemető)'!G149+'8.10 sz. mell(önk.v.)'!G149+'8.11 sz. mell(közp.költs.)'!G149+'8.12 sz. mell(utak)'!G149+'8.13 sz. mell(közvil)'!G149+'8.14 sz. mell(város és község)'!G149+'8.15 sz. mell(fogorvos)'!G149+'8.16 sz. mell(közművelődés)'!G149+'8.24 sz. mell(Vészhelyzet)'!G149+'8.17 sz. mell(szoc.tám)'!G149+'8.18 sz. mell(szünid.étk.)'!G149+'8.... sz. mell'!G149+'8.19 sz. mell(önk.jogalk)'!G149+'8.20 sz. mell(tám.fin)'!G149+'8.21 sz. mell(államadó)'!G149+'8.22 sz. mell(önk.nem sorol)'!G149+'8.23 sz. mell(szabadidő)'!G149</f>
        <v>0</v>
      </c>
    </row>
    <row r="150" spans="1:9" ht="12" customHeight="1" thickBot="1" x14ac:dyDescent="0.3">
      <c r="A150" s="11" t="s">
        <v>404</v>
      </c>
      <c r="B150" s="419" t="s">
        <v>407</v>
      </c>
      <c r="C150" s="407">
        <f>'8.2 sz. mell(könyvtár)'!C150+'8.3 sz. mell(könyvtári áll.)'!C150+'8.4 sz. mell(védőnő)'!C150+'8.5 sz. mell (háziorv.)'!C150+'8.6 sz. mell (isk.étk)'!C150+'8.7 sz. mell(iskola)'!C150+'8.8 sz. mell(szolidarit)'!C150+'8.9 sz. mell(köztemető)'!C150+'8.10 sz. mell(önk.v.)'!C150+'8.11 sz. mell(közp.költs.)'!C150+'8.12 sz. mell(utak)'!C150+'8.13 sz. mell(közvil)'!C150+'8.14 sz. mell(város és község)'!C150+'8.15 sz. mell(fogorvos)'!C150+'8.16 sz. mell(közművelődés)'!C150+'8.24 sz. mell(Vészhelyzet)'!C150+'8.17 sz. mell(szoc.tám)'!C150+'8.18 sz. mell(szünid.étk.)'!C150+'8.... sz. mell'!C150+'8.19 sz. mell(önk.jogalk)'!C150+'8.20 sz. mell(tám.fin)'!C150+'8.21 sz. mell(államadó)'!C150+'8.22 sz. mell(önk.nem sorol)'!C150+'8.23 sz. mell(szabadidő)'!C150</f>
        <v>0</v>
      </c>
      <c r="D150" s="407">
        <f>'8.2 sz. mell(könyvtár)'!D150+'8.3 sz. mell(könyvtári áll.)'!D150+'8.4 sz. mell(védőnő)'!D150+'8.5 sz. mell (háziorv.)'!D150+'8.6 sz. mell (isk.étk)'!D150+'8.7 sz. mell(iskola)'!D150+'8.8 sz. mell(szolidarit)'!D150+'8.9 sz. mell(köztemető)'!D150+'8.10 sz. mell(önk.v.)'!D150+'8.11 sz. mell(közp.költs.)'!D150+'8.12 sz. mell(utak)'!D150+'8.13 sz. mell(közvil)'!D150+'8.14 sz. mell(város és község)'!D150+'8.15 sz. mell(fogorvos)'!D150+'8.16 sz. mell(közművelődés)'!D150+'8.24 sz. mell(Vészhelyzet)'!D150+'8.17 sz. mell(szoc.tám)'!D150+'8.18 sz. mell(szünid.étk.)'!D150+'8.... sz. mell'!D150+'8.19 sz. mell(önk.jogalk)'!D150+'8.20 sz. mell(tám.fin)'!D150+'8.21 sz. mell(államadó)'!D150+'8.22 sz. mell(önk.nem sorol)'!D150+'8.23 sz. mell(szabadidő)'!D150</f>
        <v>0</v>
      </c>
      <c r="E150" s="407">
        <f>'8.2 sz. mell(könyvtár)'!E150+'8.3 sz. mell(könyvtári áll.)'!E150+'8.4 sz. mell(védőnő)'!E150+'8.5 sz. mell (háziorv.)'!E150+'8.6 sz. mell (isk.étk)'!E150+'8.7 sz. mell(iskola)'!E150+'8.8 sz. mell(szolidarit)'!E150+'8.9 sz. mell(köztemető)'!E150+'8.10 sz. mell(önk.v.)'!E150+'8.11 sz. mell(közp.költs.)'!E150+'8.12 sz. mell(utak)'!E150+'8.13 sz. mell(közvil)'!E150+'8.14 sz. mell(város és község)'!E150+'8.15 sz. mell(fogorvos)'!E150+'8.16 sz. mell(közművelődés)'!E150+'8.24 sz. mell(Vészhelyzet)'!E150+'8.17 sz. mell(szoc.tám)'!E150+'8.18 sz. mell(szünid.étk.)'!E150+'8.... sz. mell'!E150+'8.19 sz. mell(önk.jogalk)'!E150+'8.20 sz. mell(tám.fin)'!E150+'8.21 sz. mell(államadó)'!E150+'8.22 sz. mell(önk.nem sorol)'!E150+'8.23 sz. mell(szabadidő)'!E150</f>
        <v>0</v>
      </c>
      <c r="F150" s="407">
        <f>'8.2 sz. mell(könyvtár)'!F150+'8.3 sz. mell(könyvtári áll.)'!F150+'8.4 sz. mell(védőnő)'!F150+'8.5 sz. mell (háziorv.)'!F150+'8.6 sz. mell (isk.étk)'!F150+'8.7 sz. mell(iskola)'!F150+'8.8 sz. mell(szolidarit)'!F150+'8.9 sz. mell(köztemető)'!F150+'8.10 sz. mell(önk.v.)'!F150+'8.11 sz. mell(közp.költs.)'!F150+'8.12 sz. mell(utak)'!F150+'8.13 sz. mell(közvil)'!F150+'8.14 sz. mell(város és község)'!F150+'8.15 sz. mell(fogorvos)'!F150+'8.16 sz. mell(közművelődés)'!F150+'8.24 sz. mell(Vészhelyzet)'!F150+'8.17 sz. mell(szoc.tám)'!F150+'8.18 sz. mell(szünid.étk.)'!F150+'8.... sz. mell'!F150+'8.19 sz. mell(önk.jogalk)'!F150+'8.20 sz. mell(tám.fin)'!F150+'8.21 sz. mell(államadó)'!F150+'8.22 sz. mell(önk.nem sorol)'!F150+'8.23 sz. mell(szabadidő)'!F150</f>
        <v>0</v>
      </c>
      <c r="G150" s="407">
        <f>'8.2 sz. mell(könyvtár)'!G150+'8.3 sz. mell(könyvtári áll.)'!G150+'8.4 sz. mell(védőnő)'!G150+'8.5 sz. mell (háziorv.)'!G150+'8.6 sz. mell (isk.étk)'!G150+'8.7 sz. mell(iskola)'!G150+'8.8 sz. mell(szolidarit)'!G150+'8.9 sz. mell(köztemető)'!G150+'8.10 sz. mell(önk.v.)'!G150+'8.11 sz. mell(közp.költs.)'!G150+'8.12 sz. mell(utak)'!G150+'8.13 sz. mell(közvil)'!G150+'8.14 sz. mell(város és község)'!G150+'8.15 sz. mell(fogorvos)'!G150+'8.16 sz. mell(közművelődés)'!G150+'8.24 sz. mell(Vészhelyzet)'!G150+'8.17 sz. mell(szoc.tám)'!G150+'8.18 sz. mell(szünid.étk.)'!G150+'8.... sz. mell'!G150+'8.19 sz. mell(önk.jogalk)'!G150+'8.20 sz. mell(tám.fin)'!G150+'8.21 sz. mell(államadó)'!G150+'8.22 sz. mell(önk.nem sorol)'!G150+'8.23 sz. mell(szabadidő)'!G150</f>
        <v>0</v>
      </c>
    </row>
    <row r="151" spans="1:9" ht="12" customHeight="1" thickBot="1" x14ac:dyDescent="0.3">
      <c r="A151" s="16" t="s">
        <v>20</v>
      </c>
      <c r="B151" s="328" t="s">
        <v>408</v>
      </c>
      <c r="C151" s="325">
        <f>'8.2 sz. mell(könyvtár)'!C151+'8.3 sz. mell(könyvtári áll.)'!C151+'8.4 sz. mell(védőnő)'!C151+'8.5 sz. mell (háziorv.)'!C151+'8.6 sz. mell (isk.étk)'!C151+'8.7 sz. mell(iskola)'!C151+'8.8 sz. mell(szolidarit)'!C151+'8.9 sz. mell(köztemető)'!C151+'8.10 sz. mell(önk.v.)'!C151+'8.11 sz. mell(közp.költs.)'!C151+'8.12 sz. mell(utak)'!C151+'8.13 sz. mell(közvil)'!C151+'8.14 sz. mell(város és község)'!C151+'8.15 sz. mell(fogorvos)'!C151+'8.16 sz. mell(közművelődés)'!C151+'8.24 sz. mell(Vészhelyzet)'!C151+'8.17 sz. mell(szoc.tám)'!C151+'8.18 sz. mell(szünid.étk.)'!C151+'8.... sz. mell'!C151+'8.19 sz. mell(önk.jogalk)'!C151+'8.20 sz. mell(tám.fin)'!C151+'8.21 sz. mell(államadó)'!C151+'8.22 sz. mell(önk.nem sorol)'!C151+'8.23 sz. mell(szabadidő)'!C151</f>
        <v>0</v>
      </c>
      <c r="D151" s="325">
        <f>'8.2 sz. mell(könyvtár)'!D151+'8.3 sz. mell(könyvtári áll.)'!D151+'8.4 sz. mell(védőnő)'!D151+'8.5 sz. mell (háziorv.)'!D151+'8.6 sz. mell (isk.étk)'!D151+'8.7 sz. mell(iskola)'!D151+'8.8 sz. mell(szolidarit)'!D151+'8.9 sz. mell(köztemető)'!D151+'8.10 sz. mell(önk.v.)'!D151+'8.11 sz. mell(közp.költs.)'!D151+'8.12 sz. mell(utak)'!D151+'8.13 sz. mell(közvil)'!D151+'8.14 sz. mell(város és község)'!D151+'8.15 sz. mell(fogorvos)'!D151+'8.16 sz. mell(közművelődés)'!D151+'8.24 sz. mell(Vészhelyzet)'!D151+'8.17 sz. mell(szoc.tám)'!D151+'8.18 sz. mell(szünid.étk.)'!D151+'8.... sz. mell'!D151+'8.19 sz. mell(önk.jogalk)'!D151+'8.20 sz. mell(tám.fin)'!D151+'8.21 sz. mell(államadó)'!D151+'8.22 sz. mell(önk.nem sorol)'!D151+'8.23 sz. mell(szabadidő)'!D151</f>
        <v>0</v>
      </c>
      <c r="E151" s="325">
        <f>'8.2 sz. mell(könyvtár)'!E151+'8.3 sz. mell(könyvtári áll.)'!E151+'8.4 sz. mell(védőnő)'!E151+'8.5 sz. mell (háziorv.)'!E151+'8.6 sz. mell (isk.étk)'!E151+'8.7 sz. mell(iskola)'!E151+'8.8 sz. mell(szolidarit)'!E151+'8.9 sz. mell(köztemető)'!E151+'8.10 sz. mell(önk.v.)'!E151+'8.11 sz. mell(közp.költs.)'!E151+'8.12 sz. mell(utak)'!E151+'8.13 sz. mell(közvil)'!E151+'8.14 sz. mell(város és község)'!E151+'8.15 sz. mell(fogorvos)'!E151+'8.16 sz. mell(közművelődés)'!E151+'8.24 sz. mell(Vészhelyzet)'!E151+'8.17 sz. mell(szoc.tám)'!E151+'8.18 sz. mell(szünid.étk.)'!E151+'8.... sz. mell'!E151+'8.19 sz. mell(önk.jogalk)'!E151+'8.20 sz. mell(tám.fin)'!E151+'8.21 sz. mell(államadó)'!E151+'8.22 sz. mell(önk.nem sorol)'!E151+'8.23 sz. mell(szabadidő)'!E151</f>
        <v>0</v>
      </c>
      <c r="F151" s="325">
        <f>'8.2 sz. mell(könyvtár)'!F151+'8.3 sz. mell(könyvtári áll.)'!F151+'8.4 sz. mell(védőnő)'!F151+'8.5 sz. mell (háziorv.)'!F151+'8.6 sz. mell (isk.étk)'!F151+'8.7 sz. mell(iskola)'!F151+'8.8 sz. mell(szolidarit)'!F151+'8.9 sz. mell(köztemető)'!F151+'8.10 sz. mell(önk.v.)'!F151+'8.11 sz. mell(közp.költs.)'!F151+'8.12 sz. mell(utak)'!F151+'8.13 sz. mell(közvil)'!F151+'8.14 sz. mell(város és község)'!F151+'8.15 sz. mell(fogorvos)'!F151+'8.16 sz. mell(közművelődés)'!F151+'8.24 sz. mell(Vészhelyzet)'!F151+'8.17 sz. mell(szoc.tám)'!F151+'8.18 sz. mell(szünid.étk.)'!F151+'8.... sz. mell'!F151+'8.19 sz. mell(önk.jogalk)'!F151+'8.20 sz. mell(tám.fin)'!F151+'8.21 sz. mell(államadó)'!F151+'8.22 sz. mell(önk.nem sorol)'!F151+'8.23 sz. mell(szabadidő)'!F151</f>
        <v>0</v>
      </c>
      <c r="G151" s="325">
        <f>'8.2 sz. mell(könyvtár)'!G151+'8.3 sz. mell(könyvtári áll.)'!G151+'8.4 sz. mell(védőnő)'!G151+'8.5 sz. mell (háziorv.)'!G151+'8.6 sz. mell (isk.étk)'!G151+'8.7 sz. mell(iskola)'!G151+'8.8 sz. mell(szolidarit)'!G151+'8.9 sz. mell(köztemető)'!G151+'8.10 sz. mell(önk.v.)'!G151+'8.11 sz. mell(közp.költs.)'!G151+'8.12 sz. mell(utak)'!G151+'8.13 sz. mell(közvil)'!G151+'8.14 sz. mell(város és község)'!G151+'8.15 sz. mell(fogorvos)'!G151+'8.16 sz. mell(közművelődés)'!G151+'8.24 sz. mell(Vészhelyzet)'!G151+'8.17 sz. mell(szoc.tám)'!G151+'8.18 sz. mell(szünid.étk.)'!G151+'8.... sz. mell'!G151+'8.19 sz. mell(önk.jogalk)'!G151+'8.20 sz. mell(tám.fin)'!G151+'8.21 sz. mell(államadó)'!G151+'8.22 sz. mell(önk.nem sorol)'!G151+'8.23 sz. mell(szabadidő)'!G151</f>
        <v>0</v>
      </c>
    </row>
    <row r="152" spans="1:9" ht="12" customHeight="1" thickBot="1" x14ac:dyDescent="0.3">
      <c r="A152" s="16" t="s">
        <v>21</v>
      </c>
      <c r="B152" s="328" t="s">
        <v>409</v>
      </c>
      <c r="C152" s="325">
        <f>'8.2 sz. mell(könyvtár)'!C152+'8.3 sz. mell(könyvtári áll.)'!C152+'8.4 sz. mell(védőnő)'!C152+'8.5 sz. mell (háziorv.)'!C152+'8.6 sz. mell (isk.étk)'!C152+'8.7 sz. mell(iskola)'!C152+'8.8 sz. mell(szolidarit)'!C152+'8.9 sz. mell(köztemető)'!C152+'8.10 sz. mell(önk.v.)'!C152+'8.11 sz. mell(közp.költs.)'!C152+'8.12 sz. mell(utak)'!C152+'8.13 sz. mell(közvil)'!C152+'8.14 sz. mell(város és község)'!C152+'8.15 sz. mell(fogorvos)'!C152+'8.16 sz. mell(közművelődés)'!C152+'8.24 sz. mell(Vészhelyzet)'!C152+'8.17 sz. mell(szoc.tám)'!C152+'8.18 sz. mell(szünid.étk.)'!C152+'8.... sz. mell'!C152+'8.19 sz. mell(önk.jogalk)'!C152+'8.20 sz. mell(tám.fin)'!C152+'8.21 sz. mell(államadó)'!C152+'8.22 sz. mell(önk.nem sorol)'!C152+'8.23 sz. mell(szabadidő)'!C152</f>
        <v>0</v>
      </c>
      <c r="D152" s="325">
        <f>'8.2 sz. mell(könyvtár)'!D152+'8.3 sz. mell(könyvtári áll.)'!D152+'8.4 sz. mell(védőnő)'!D152+'8.5 sz. mell (háziorv.)'!D152+'8.6 sz. mell (isk.étk)'!D152+'8.7 sz. mell(iskola)'!D152+'8.8 sz. mell(szolidarit)'!D152+'8.9 sz. mell(köztemető)'!D152+'8.10 sz. mell(önk.v.)'!D152+'8.11 sz. mell(közp.költs.)'!D152+'8.12 sz. mell(utak)'!D152+'8.13 sz. mell(közvil)'!D152+'8.14 sz. mell(város és község)'!D152+'8.15 sz. mell(fogorvos)'!D152+'8.16 sz. mell(közművelődés)'!D152+'8.24 sz. mell(Vészhelyzet)'!D152+'8.17 sz. mell(szoc.tám)'!D152+'8.18 sz. mell(szünid.étk.)'!D152+'8.... sz. mell'!D152+'8.19 sz. mell(önk.jogalk)'!D152+'8.20 sz. mell(tám.fin)'!D152+'8.21 sz. mell(államadó)'!D152+'8.22 sz. mell(önk.nem sorol)'!D152+'8.23 sz. mell(szabadidő)'!D152</f>
        <v>0</v>
      </c>
      <c r="E152" s="325">
        <f>'8.2 sz. mell(könyvtár)'!E152+'8.3 sz. mell(könyvtári áll.)'!E152+'8.4 sz. mell(védőnő)'!E152+'8.5 sz. mell (háziorv.)'!E152+'8.6 sz. mell (isk.étk)'!E152+'8.7 sz. mell(iskola)'!E152+'8.8 sz. mell(szolidarit)'!E152+'8.9 sz. mell(köztemető)'!E152+'8.10 sz. mell(önk.v.)'!E152+'8.11 sz. mell(közp.költs.)'!E152+'8.12 sz. mell(utak)'!E152+'8.13 sz. mell(közvil)'!E152+'8.14 sz. mell(város és község)'!E152+'8.15 sz. mell(fogorvos)'!E152+'8.16 sz. mell(közművelődés)'!E152+'8.24 sz. mell(Vészhelyzet)'!E152+'8.17 sz. mell(szoc.tám)'!E152+'8.18 sz. mell(szünid.étk.)'!E152+'8.... sz. mell'!E152+'8.19 sz. mell(önk.jogalk)'!E152+'8.20 sz. mell(tám.fin)'!E152+'8.21 sz. mell(államadó)'!E152+'8.22 sz. mell(önk.nem sorol)'!E152+'8.23 sz. mell(szabadidő)'!E152</f>
        <v>0</v>
      </c>
      <c r="F152" s="325">
        <f>'8.2 sz. mell(könyvtár)'!F152+'8.3 sz. mell(könyvtári áll.)'!F152+'8.4 sz. mell(védőnő)'!F152+'8.5 sz. mell (háziorv.)'!F152+'8.6 sz. mell (isk.étk)'!F152+'8.7 sz. mell(iskola)'!F152+'8.8 sz. mell(szolidarit)'!F152+'8.9 sz. mell(köztemető)'!F152+'8.10 sz. mell(önk.v.)'!F152+'8.11 sz. mell(közp.költs.)'!F152+'8.12 sz. mell(utak)'!F152+'8.13 sz. mell(közvil)'!F152+'8.14 sz. mell(város és község)'!F152+'8.15 sz. mell(fogorvos)'!F152+'8.16 sz. mell(közművelődés)'!F152+'8.24 sz. mell(Vészhelyzet)'!F152+'8.17 sz. mell(szoc.tám)'!F152+'8.18 sz. mell(szünid.étk.)'!F152+'8.... sz. mell'!F152+'8.19 sz. mell(önk.jogalk)'!F152+'8.20 sz. mell(tám.fin)'!F152+'8.21 sz. mell(államadó)'!F152+'8.22 sz. mell(önk.nem sorol)'!F152+'8.23 sz. mell(szabadidő)'!F152</f>
        <v>0</v>
      </c>
      <c r="G152" s="325">
        <f>'8.2 sz. mell(könyvtár)'!G152+'8.3 sz. mell(könyvtári áll.)'!G152+'8.4 sz. mell(védőnő)'!G152+'8.5 sz. mell (háziorv.)'!G152+'8.6 sz. mell (isk.étk)'!G152+'8.7 sz. mell(iskola)'!G152+'8.8 sz. mell(szolidarit)'!G152+'8.9 sz. mell(köztemető)'!G152+'8.10 sz. mell(önk.v.)'!G152+'8.11 sz. mell(közp.költs.)'!G152+'8.12 sz. mell(utak)'!G152+'8.13 sz. mell(közvil)'!G152+'8.14 sz. mell(város és község)'!G152+'8.15 sz. mell(fogorvos)'!G152+'8.16 sz. mell(közművelődés)'!G152+'8.24 sz. mell(Vészhelyzet)'!G152+'8.17 sz. mell(szoc.tám)'!G152+'8.18 sz. mell(szünid.étk.)'!G152+'8.... sz. mell'!G152+'8.19 sz. mell(önk.jogalk)'!G152+'8.20 sz. mell(tám.fin)'!G152+'8.21 sz. mell(államadó)'!G152+'8.22 sz. mell(önk.nem sorol)'!G152+'8.23 sz. mell(szabadidő)'!G152</f>
        <v>0</v>
      </c>
    </row>
    <row r="153" spans="1:9" ht="15" customHeight="1" thickBot="1" x14ac:dyDescent="0.3">
      <c r="A153" s="16" t="s">
        <v>22</v>
      </c>
      <c r="B153" s="328" t="s">
        <v>411</v>
      </c>
      <c r="C153" s="325">
        <f>C129+C140</f>
        <v>531484732</v>
      </c>
      <c r="D153" s="325">
        <f>D129+D140</f>
        <v>545433417</v>
      </c>
      <c r="E153" s="325">
        <f>E129+E140</f>
        <v>553487528</v>
      </c>
      <c r="F153" s="325">
        <f>F129+F140</f>
        <v>715858638</v>
      </c>
      <c r="G153" s="325">
        <f>G129+G140</f>
        <v>643241815</v>
      </c>
      <c r="H153" s="205"/>
      <c r="I153" s="205"/>
    </row>
    <row r="154" spans="1:9" s="196" customFormat="1" ht="12.95" customHeight="1" thickBot="1" x14ac:dyDescent="0.25">
      <c r="A154" s="142" t="s">
        <v>23</v>
      </c>
      <c r="B154" s="329" t="s">
        <v>410</v>
      </c>
      <c r="C154" s="323">
        <f>C153+C128</f>
        <v>2309936091</v>
      </c>
      <c r="D154" s="323">
        <f>D153+D128</f>
        <v>2320343499</v>
      </c>
      <c r="E154" s="323">
        <f>E153+E128</f>
        <v>2338191472</v>
      </c>
      <c r="F154" s="323">
        <f>F153+F128</f>
        <v>2641344043</v>
      </c>
      <c r="G154" s="323">
        <f>G153+G128</f>
        <v>1615227476</v>
      </c>
      <c r="H154" s="611"/>
    </row>
    <row r="155" spans="1:9" ht="7.5" customHeight="1" x14ac:dyDescent="0.25"/>
    <row r="156" spans="1:9" x14ac:dyDescent="0.25">
      <c r="A156" s="678" t="s">
        <v>314</v>
      </c>
      <c r="B156" s="678"/>
      <c r="C156" s="678"/>
      <c r="D156" s="678"/>
      <c r="E156" s="194"/>
      <c r="F156" s="194"/>
      <c r="G156" s="194"/>
    </row>
    <row r="157" spans="1:9" ht="15" customHeight="1" thickBot="1" x14ac:dyDescent="0.3">
      <c r="A157" s="675" t="s">
        <v>120</v>
      </c>
      <c r="B157" s="675"/>
      <c r="C157" s="145"/>
      <c r="D157" s="145"/>
      <c r="E157" s="145">
        <f>E90</f>
        <v>0</v>
      </c>
      <c r="F157" s="145"/>
      <c r="G157" s="145"/>
    </row>
    <row r="158" spans="1:9" ht="22.5" customHeight="1" thickBot="1" x14ac:dyDescent="0.3">
      <c r="A158" s="16">
        <v>1</v>
      </c>
      <c r="B158" s="422" t="s">
        <v>412</v>
      </c>
      <c r="C158" s="323">
        <f>+C62-C128</f>
        <v>-315730699</v>
      </c>
      <c r="D158" s="323">
        <f>+D62-D128</f>
        <v>-310594120</v>
      </c>
      <c r="E158" s="323">
        <f>+E62-E128</f>
        <v>-310285161</v>
      </c>
      <c r="F158" s="323">
        <f>+F62-F128</f>
        <v>-304447545</v>
      </c>
      <c r="G158" s="323">
        <f>+G62-G128</f>
        <v>290330606</v>
      </c>
    </row>
    <row r="159" spans="1:9" ht="33.75" customHeight="1" thickBot="1" x14ac:dyDescent="0.3">
      <c r="A159" s="16" t="s">
        <v>14</v>
      </c>
      <c r="B159" s="422" t="s">
        <v>628</v>
      </c>
      <c r="C159" s="323">
        <f>+C86-C153</f>
        <v>46384071</v>
      </c>
      <c r="D159" s="323">
        <f>+D86-D153</f>
        <v>32435386</v>
      </c>
      <c r="E159" s="323">
        <f>+E86-E153</f>
        <v>24381275</v>
      </c>
      <c r="F159" s="323">
        <f>+F86-F153</f>
        <v>-137950397</v>
      </c>
      <c r="G159" s="323">
        <f>+G86-G153</f>
        <v>59891317</v>
      </c>
    </row>
  </sheetData>
  <mergeCells count="6">
    <mergeCell ref="A2:B2"/>
    <mergeCell ref="A90:B90"/>
    <mergeCell ref="A157:B157"/>
    <mergeCell ref="A1:D1"/>
    <mergeCell ref="A89:D89"/>
    <mergeCell ref="A156:D156"/>
  </mergeCells>
  <printOptions horizontalCentered="1"/>
  <pageMargins left="0.17" right="0.17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Nagytarcsa Község Önkormányzata
2020. ÉVI KÖLTSÉGVETÉS
KÖTELEZŐ FELADATAINAK MÉRLEGE &amp;R&amp;"Times New Roman CE,Félkövér dőlt"&amp;11 1.2. melléklet a 3/2020. (II.27) önkormányzati rendelethez</oddHeader>
  </headerFooter>
  <rowBreaks count="1" manualBreakCount="1">
    <brk id="87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ySplit="6" topLeftCell="A7" activePane="bottomLeft" state="frozenSplit"/>
      <selection activeCell="D117" sqref="D117"/>
      <selection pane="bottomLeft" activeCell="A2" sqref="A2"/>
    </sheetView>
  </sheetViews>
  <sheetFormatPr defaultRowHeight="12.75" x14ac:dyDescent="0.2"/>
  <cols>
    <col min="1" max="1" width="14.83203125" style="181" customWidth="1"/>
    <col min="2" max="2" width="61.6640625" style="182" customWidth="1"/>
    <col min="3" max="5" width="15" style="183" customWidth="1"/>
    <col min="6" max="7" width="16.33203125" style="183" customWidth="1"/>
    <col min="8" max="8" width="28" style="183" customWidth="1"/>
    <col min="9" max="9" width="18" style="3" customWidth="1"/>
    <col min="10" max="10" width="10.83203125" style="3" bestFit="1" customWidth="1"/>
    <col min="11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+CONCATENATE("8.14. melléklet a 3/",LEFT(ÖSSZEFÜGGÉSEK!A5,4),". (II.27) önkormányzati rendelethez")</f>
        <v>8.14.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540</v>
      </c>
      <c r="C3" s="442" t="s">
        <v>539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3.25" customHeight="1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1080000</v>
      </c>
      <c r="D15" s="323">
        <f>+D16+D17+D18+D19+D20</f>
        <v>1080000</v>
      </c>
      <c r="E15" s="323">
        <f>+E16+E17+E18+E19+E20</f>
        <v>1080000</v>
      </c>
      <c r="F15" s="323">
        <f>+F16+F17+F18+F19+F20</f>
        <v>1080000</v>
      </c>
      <c r="G15" s="323">
        <f>+G16+G17+G18+G19+G20</f>
        <v>1080000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>
        <v>1080000</v>
      </c>
      <c r="D20" s="425">
        <v>1080000</v>
      </c>
      <c r="E20" s="425">
        <v>1080000</v>
      </c>
      <c r="F20" s="425">
        <v>1080000</v>
      </c>
      <c r="G20" s="425">
        <v>1080000</v>
      </c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100000</v>
      </c>
      <c r="D29" s="427">
        <f>SUM(D30:D36)</f>
        <v>100000</v>
      </c>
      <c r="E29" s="427">
        <f>SUM(E30:E36)</f>
        <v>100000</v>
      </c>
      <c r="F29" s="427">
        <f>SUM(F30:F36)</f>
        <v>100000</v>
      </c>
      <c r="G29" s="427">
        <f>SUM(G30:G36)</f>
        <v>28056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11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11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11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11" s="47" customFormat="1" ht="12" customHeight="1" thickBot="1" x14ac:dyDescent="0.25">
      <c r="A36" s="208" t="s">
        <v>490</v>
      </c>
      <c r="B36" s="392" t="s">
        <v>212</v>
      </c>
      <c r="C36" s="426">
        <v>100000</v>
      </c>
      <c r="D36" s="426">
        <v>100000</v>
      </c>
      <c r="E36" s="426">
        <v>100000</v>
      </c>
      <c r="F36" s="426">
        <v>100000</v>
      </c>
      <c r="G36" s="426">
        <v>28056</v>
      </c>
      <c r="H36" s="426"/>
    </row>
    <row r="37" spans="1:11" s="47" customFormat="1" ht="12" customHeight="1" thickBot="1" x14ac:dyDescent="0.25">
      <c r="A37" s="22" t="s">
        <v>17</v>
      </c>
      <c r="B37" s="322" t="s">
        <v>372</v>
      </c>
      <c r="C37" s="323">
        <f>SUM(C38:C48)</f>
        <v>52035794</v>
      </c>
      <c r="D37" s="323">
        <f>SUM(D38:D48)</f>
        <v>52035794</v>
      </c>
      <c r="E37" s="323">
        <f>SUM(E38:E48)</f>
        <v>52035794</v>
      </c>
      <c r="F37" s="323">
        <f>SUM(F38:F48)</f>
        <v>52754089</v>
      </c>
      <c r="G37" s="323">
        <f>SUM(G38:G48)</f>
        <v>47312445</v>
      </c>
      <c r="H37" s="323"/>
    </row>
    <row r="38" spans="1:11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11" s="47" customFormat="1" ht="45" x14ac:dyDescent="0.2">
      <c r="A39" s="207" t="s">
        <v>82</v>
      </c>
      <c r="B39" s="388" t="s">
        <v>216</v>
      </c>
      <c r="C39" s="425">
        <v>40323066</v>
      </c>
      <c r="D39" s="425">
        <v>40323066</v>
      </c>
      <c r="E39" s="425">
        <v>40323066</v>
      </c>
      <c r="F39" s="425">
        <v>38761512</v>
      </c>
      <c r="G39" s="425">
        <f>33110993+1315663</f>
        <v>34426656</v>
      </c>
      <c r="H39" s="632" t="s">
        <v>706</v>
      </c>
      <c r="I39" s="631"/>
      <c r="J39" s="631"/>
      <c r="K39" s="631"/>
    </row>
    <row r="40" spans="1:11" s="47" customFormat="1" ht="12" customHeight="1" x14ac:dyDescent="0.2">
      <c r="A40" s="207" t="s">
        <v>83</v>
      </c>
      <c r="B40" s="388" t="s">
        <v>217</v>
      </c>
      <c r="C40" s="425">
        <v>500000</v>
      </c>
      <c r="D40" s="425">
        <v>500000</v>
      </c>
      <c r="E40" s="425">
        <v>500000</v>
      </c>
      <c r="F40" s="425">
        <v>500000</v>
      </c>
      <c r="G40" s="425">
        <f>416097+785420</f>
        <v>1201517</v>
      </c>
      <c r="H40" s="425"/>
      <c r="I40" s="631"/>
    </row>
    <row r="41" spans="1:11" s="47" customFormat="1" ht="12" customHeight="1" x14ac:dyDescent="0.2">
      <c r="A41" s="207" t="s">
        <v>132</v>
      </c>
      <c r="B41" s="388" t="s">
        <v>218</v>
      </c>
      <c r="C41" s="425">
        <v>150000</v>
      </c>
      <c r="D41" s="425">
        <v>150000</v>
      </c>
      <c r="E41" s="425">
        <v>150000</v>
      </c>
      <c r="F41" s="425">
        <v>908000</v>
      </c>
      <c r="G41" s="425">
        <v>908000</v>
      </c>
      <c r="H41" s="632" t="s">
        <v>686</v>
      </c>
      <c r="I41" s="631"/>
    </row>
    <row r="42" spans="1:11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  <c r="I42" s="631"/>
    </row>
    <row r="43" spans="1:11" s="47" customFormat="1" ht="12" customHeight="1" x14ac:dyDescent="0.2">
      <c r="A43" s="207" t="s">
        <v>134</v>
      </c>
      <c r="B43" s="388" t="s">
        <v>220</v>
      </c>
      <c r="C43" s="425">
        <v>11062728</v>
      </c>
      <c r="D43" s="425">
        <v>11062728</v>
      </c>
      <c r="E43" s="425">
        <v>11062728</v>
      </c>
      <c r="F43" s="425">
        <v>10846577</v>
      </c>
      <c r="G43" s="425">
        <v>9038680</v>
      </c>
      <c r="H43" s="425"/>
      <c r="I43" s="631"/>
    </row>
    <row r="44" spans="1:11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  <c r="I44" s="631"/>
    </row>
    <row r="45" spans="1:11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>
        <v>237</v>
      </c>
      <c r="H45" s="425"/>
      <c r="I45" s="631"/>
    </row>
    <row r="46" spans="1:11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  <c r="I46" s="631"/>
    </row>
    <row r="47" spans="1:11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  <c r="I47" s="631"/>
    </row>
    <row r="48" spans="1:11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>
        <v>1738000</v>
      </c>
      <c r="G48" s="429">
        <v>1737355</v>
      </c>
      <c r="H48" s="636" t="s">
        <v>707</v>
      </c>
      <c r="I48" s="631"/>
    </row>
    <row r="49" spans="1:10" s="47" customFormat="1" ht="12" customHeight="1" thickBot="1" x14ac:dyDescent="0.25">
      <c r="A49" s="22" t="s">
        <v>18</v>
      </c>
      <c r="B49" s="322" t="s">
        <v>225</v>
      </c>
      <c r="C49" s="323">
        <f>SUM(C50:C54)</f>
        <v>600000</v>
      </c>
      <c r="D49" s="323">
        <f>SUM(D50:D54)</f>
        <v>600000</v>
      </c>
      <c r="E49" s="323">
        <f>SUM(E50:E54)</f>
        <v>600000</v>
      </c>
      <c r="F49" s="323">
        <f>SUM(F50:F54)</f>
        <v>2850000</v>
      </c>
      <c r="G49" s="323">
        <f>SUM(G50:G54)</f>
        <v>2850000</v>
      </c>
      <c r="H49" s="323"/>
      <c r="I49" s="631"/>
    </row>
    <row r="50" spans="1:10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  <c r="I50" s="631"/>
    </row>
    <row r="51" spans="1:10" s="47" customFormat="1" ht="12" customHeight="1" x14ac:dyDescent="0.2">
      <c r="A51" s="207" t="s">
        <v>85</v>
      </c>
      <c r="B51" s="388" t="s">
        <v>230</v>
      </c>
      <c r="C51" s="428">
        <v>600000</v>
      </c>
      <c r="D51" s="428">
        <v>600000</v>
      </c>
      <c r="E51" s="428">
        <v>600000</v>
      </c>
      <c r="F51" s="428">
        <v>2850000</v>
      </c>
      <c r="G51" s="428">
        <v>2850000</v>
      </c>
      <c r="H51" s="635" t="s">
        <v>685</v>
      </c>
      <c r="I51" s="631"/>
    </row>
    <row r="52" spans="1:10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  <c r="I52" s="631"/>
    </row>
    <row r="53" spans="1:10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10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10" s="47" customFormat="1" ht="12" customHeight="1" thickBot="1" x14ac:dyDescent="0.25">
      <c r="A55" s="22" t="s">
        <v>137</v>
      </c>
      <c r="B55" s="322" t="s">
        <v>234</v>
      </c>
      <c r="C55" s="323">
        <f>SUM(C56:C58)</f>
        <v>35000000</v>
      </c>
      <c r="D55" s="323">
        <f>SUM(D56:D58)</f>
        <v>35000000</v>
      </c>
      <c r="E55" s="323">
        <f>SUM(E56:E58)</f>
        <v>35000000</v>
      </c>
      <c r="F55" s="323">
        <f>SUM(F56:F58)</f>
        <v>35000000</v>
      </c>
      <c r="G55" s="323">
        <f>SUM(G56:G58)</f>
        <v>0</v>
      </c>
      <c r="H55" s="323"/>
    </row>
    <row r="56" spans="1:10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10" s="47" customFormat="1" ht="12" customHeight="1" x14ac:dyDescent="0.2">
      <c r="A57" s="207" t="s">
        <v>87</v>
      </c>
      <c r="B57" s="388" t="s">
        <v>366</v>
      </c>
      <c r="C57" s="425">
        <v>35000000</v>
      </c>
      <c r="D57" s="425">
        <v>35000000</v>
      </c>
      <c r="E57" s="425">
        <v>35000000</v>
      </c>
      <c r="F57" s="425">
        <v>35000000</v>
      </c>
      <c r="G57" s="489">
        <v>0</v>
      </c>
      <c r="H57" s="425"/>
    </row>
    <row r="58" spans="1:10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10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10" s="47" customFormat="1" ht="12" customHeight="1" thickBot="1" x14ac:dyDescent="0.25">
      <c r="A60" s="22" t="s">
        <v>20</v>
      </c>
      <c r="B60" s="324" t="s">
        <v>240</v>
      </c>
      <c r="C60" s="323">
        <f>SUM(C61:C63)</f>
        <v>64157115</v>
      </c>
      <c r="D60" s="323">
        <f>SUM(D61:D63)</f>
        <v>64157115</v>
      </c>
      <c r="E60" s="323">
        <f>SUM(E61:E63)</f>
        <v>64157115</v>
      </c>
      <c r="F60" s="323">
        <f>SUM(F61:F63)</f>
        <v>200169115</v>
      </c>
      <c r="G60" s="323">
        <f>SUM(G61:G63)</f>
        <v>188564615</v>
      </c>
      <c r="H60" s="323"/>
    </row>
    <row r="61" spans="1:10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10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10" s="47" customFormat="1" ht="23.45" customHeight="1" x14ac:dyDescent="0.2">
      <c r="A63" s="207" t="s">
        <v>168</v>
      </c>
      <c r="B63" s="388" t="s">
        <v>243</v>
      </c>
      <c r="C63" s="428">
        <v>64157115</v>
      </c>
      <c r="D63" s="428">
        <v>64157115</v>
      </c>
      <c r="E63" s="428">
        <v>64157115</v>
      </c>
      <c r="F63" s="428">
        <v>200169115</v>
      </c>
      <c r="G63" s="428">
        <v>188564615</v>
      </c>
      <c r="H63" s="635" t="s">
        <v>720</v>
      </c>
      <c r="I63" s="631"/>
      <c r="J63" s="631"/>
    </row>
    <row r="64" spans="1:10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152972909</v>
      </c>
      <c r="D65" s="427">
        <f>+D8+D15+D22+D29+D37+D49+D55+D60</f>
        <v>152972909</v>
      </c>
      <c r="E65" s="427">
        <f>+E8+E15+E22+E29+E37+E49+E55+E60</f>
        <v>152972909</v>
      </c>
      <c r="F65" s="427">
        <f>+F8+F15+F22+F29+F37+F49+F55+F60</f>
        <v>291953204</v>
      </c>
      <c r="G65" s="427">
        <f>+G8+G15+G22+G29+G37+G49+G55+G60</f>
        <v>239835116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10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10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10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10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10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10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10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10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10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10" s="46" customFormat="1" ht="12" customHeight="1" thickBot="1" x14ac:dyDescent="0.2">
      <c r="A90" s="213" t="s">
        <v>446</v>
      </c>
      <c r="B90" s="395" t="s">
        <v>447</v>
      </c>
      <c r="C90" s="427">
        <f>+C65+C89</f>
        <v>152972909</v>
      </c>
      <c r="D90" s="427">
        <f>+D65+D89</f>
        <v>152972909</v>
      </c>
      <c r="E90" s="427">
        <f>+E65+E89</f>
        <v>152972909</v>
      </c>
      <c r="F90" s="427">
        <f>+F65+F89</f>
        <v>291953204</v>
      </c>
      <c r="G90" s="427">
        <f>+G65+G89</f>
        <v>239835116</v>
      </c>
      <c r="H90" s="427"/>
    </row>
    <row r="91" spans="1:10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10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10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342195963</v>
      </c>
      <c r="D93" s="325">
        <f>+D94+D95+D96+D97+D98+D111</f>
        <v>330058619</v>
      </c>
      <c r="E93" s="325">
        <f>+E94+E95+E96+E97+E98+E111</f>
        <v>308833192</v>
      </c>
      <c r="F93" s="325">
        <f>+F94+F95+F96+F97+F98+F111</f>
        <v>307168534</v>
      </c>
      <c r="G93" s="325">
        <f>+G94+G95+G96+G97+G98+G111</f>
        <v>191870363</v>
      </c>
      <c r="H93" s="325"/>
    </row>
    <row r="94" spans="1:10" ht="67.5" x14ac:dyDescent="0.2">
      <c r="A94" s="214" t="s">
        <v>88</v>
      </c>
      <c r="B94" s="410" t="s">
        <v>43</v>
      </c>
      <c r="C94" s="465">
        <v>7158400</v>
      </c>
      <c r="D94" s="465">
        <f>7158400+324000+54000+200000+4800000+150000+4800000</f>
        <v>17486400</v>
      </c>
      <c r="E94" s="465">
        <v>12686400</v>
      </c>
      <c r="F94" s="465">
        <v>12686400</v>
      </c>
      <c r="G94" s="465">
        <v>9831756</v>
      </c>
      <c r="H94" s="426" t="s">
        <v>655</v>
      </c>
    </row>
    <row r="95" spans="1:10" ht="56.25" x14ac:dyDescent="0.2">
      <c r="A95" s="207" t="s">
        <v>89</v>
      </c>
      <c r="B95" s="411" t="s">
        <v>140</v>
      </c>
      <c r="C95" s="425">
        <v>1843820</v>
      </c>
      <c r="D95" s="425">
        <f>1843820+56700+840000+23625+840000</f>
        <v>3604145</v>
      </c>
      <c r="E95" s="425">
        <v>2764145</v>
      </c>
      <c r="F95" s="425">
        <v>2764145</v>
      </c>
      <c r="G95" s="425">
        <v>1776496</v>
      </c>
      <c r="H95" s="426" t="s">
        <v>656</v>
      </c>
    </row>
    <row r="96" spans="1:10" ht="135" x14ac:dyDescent="0.2">
      <c r="A96" s="207" t="s">
        <v>90</v>
      </c>
      <c r="B96" s="411" t="s">
        <v>112</v>
      </c>
      <c r="C96" s="426">
        <v>212140958</v>
      </c>
      <c r="D96" s="426">
        <f>212140958-77233950-20853167+1650000+445500+18170000+4905900+5800000+1566000</f>
        <v>146591241</v>
      </c>
      <c r="E96" s="426">
        <v>146192715</v>
      </c>
      <c r="F96" s="426">
        <v>147179057</v>
      </c>
      <c r="G96" s="426">
        <v>102377082</v>
      </c>
      <c r="H96" s="426" t="s">
        <v>705</v>
      </c>
      <c r="I96" s="27"/>
      <c r="J96" s="27"/>
    </row>
    <row r="97" spans="1:10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  <c r="J97" s="3" t="s">
        <v>677</v>
      </c>
    </row>
    <row r="98" spans="1:10" ht="12" customHeight="1" x14ac:dyDescent="0.2">
      <c r="A98" s="207" t="s">
        <v>102</v>
      </c>
      <c r="B98" s="15" t="s">
        <v>142</v>
      </c>
      <c r="C98" s="467">
        <f>SUM(C99:C110)</f>
        <v>8816319</v>
      </c>
      <c r="D98" s="467">
        <f>SUM(D99:D110)</f>
        <v>120076073</v>
      </c>
      <c r="E98" s="467">
        <f>SUM(E99:E110)</f>
        <v>114249172</v>
      </c>
      <c r="F98" s="467">
        <f>SUM(F99:F110)</f>
        <v>114249172</v>
      </c>
      <c r="G98" s="467">
        <f>SUM(G99:G110)</f>
        <v>77885029</v>
      </c>
      <c r="H98" s="467"/>
    </row>
    <row r="99" spans="1:10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10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10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10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10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10" ht="25.5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10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10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10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10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10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10" ht="90" x14ac:dyDescent="0.2">
      <c r="A110" s="207" t="s">
        <v>377</v>
      </c>
      <c r="B110" s="415" t="s">
        <v>300</v>
      </c>
      <c r="C110" s="425">
        <v>8816319</v>
      </c>
      <c r="D110" s="425">
        <f>8816319+111259754</f>
        <v>120076073</v>
      </c>
      <c r="E110" s="425">
        <v>114249172</v>
      </c>
      <c r="F110" s="425">
        <v>114249172</v>
      </c>
      <c r="G110" s="425">
        <f>76885029+1000000</f>
        <v>77885029</v>
      </c>
      <c r="H110" s="595" t="s">
        <v>669</v>
      </c>
    </row>
    <row r="111" spans="1:10" ht="12" customHeight="1" x14ac:dyDescent="0.2">
      <c r="A111" s="207" t="s">
        <v>381</v>
      </c>
      <c r="B111" s="412" t="s">
        <v>44</v>
      </c>
      <c r="C111" s="468">
        <f>SUM(C112+C113)</f>
        <v>112236466</v>
      </c>
      <c r="D111" s="468">
        <f>SUM(D112+D113)</f>
        <v>42300760</v>
      </c>
      <c r="E111" s="468">
        <f>SUM(E112+E113)</f>
        <v>32940760</v>
      </c>
      <c r="F111" s="468">
        <f>SUM(F112+F113)</f>
        <v>30289760</v>
      </c>
      <c r="G111" s="468">
        <f>SUM(G112+G113)</f>
        <v>0</v>
      </c>
      <c r="H111" s="468"/>
    </row>
    <row r="112" spans="1:10" ht="175.9" customHeight="1" x14ac:dyDescent="0.2">
      <c r="A112" s="208" t="s">
        <v>382</v>
      </c>
      <c r="B112" s="411" t="s">
        <v>449</v>
      </c>
      <c r="C112" s="426">
        <v>97233561</v>
      </c>
      <c r="D112" s="426">
        <f>97233561-697200-434700-966000-5640000-1400000-11100000-150000-23625-544000-95200-1650000-445500-18170000-4905900-5800000-1566000-600000-162000-342900-850000-229500-655000-3700000-999000-2230000-380000-559181-5640000</f>
        <v>27297855</v>
      </c>
      <c r="E112" s="426">
        <v>17937855</v>
      </c>
      <c r="F112" s="426">
        <v>15286855</v>
      </c>
      <c r="G112" s="596">
        <v>0</v>
      </c>
      <c r="H112" s="497" t="s">
        <v>684</v>
      </c>
      <c r="I112" s="27"/>
      <c r="J112" s="27"/>
    </row>
    <row r="113" spans="1:8" ht="12" customHeight="1" thickBot="1" x14ac:dyDescent="0.25">
      <c r="A113" s="216" t="s">
        <v>383</v>
      </c>
      <c r="B113" s="437" t="s">
        <v>450</v>
      </c>
      <c r="C113" s="431">
        <v>15002905</v>
      </c>
      <c r="D113" s="431">
        <v>15002905</v>
      </c>
      <c r="E113" s="431">
        <v>15002905</v>
      </c>
      <c r="F113" s="431">
        <v>15002905</v>
      </c>
      <c r="G113" s="651">
        <v>0</v>
      </c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660853394</v>
      </c>
      <c r="D114" s="323">
        <f>+D115+D117+D119</f>
        <v>661930594</v>
      </c>
      <c r="E114" s="323">
        <f>+E115+E117+E119</f>
        <v>668056021</v>
      </c>
      <c r="F114" s="323">
        <f>+F115+F117+F119</f>
        <v>826879523</v>
      </c>
      <c r="G114" s="323">
        <f>+G115+G117+G119</f>
        <v>221111339</v>
      </c>
      <c r="H114" s="323"/>
    </row>
    <row r="115" spans="1:8" ht="38.450000000000003" customHeight="1" x14ac:dyDescent="0.2">
      <c r="A115" s="206" t="s">
        <v>94</v>
      </c>
      <c r="B115" s="411" t="s">
        <v>167</v>
      </c>
      <c r="C115" s="424">
        <v>660853394</v>
      </c>
      <c r="D115" s="424">
        <f>660853394+380000+697200</f>
        <v>661930594</v>
      </c>
      <c r="E115" s="424">
        <v>662329120</v>
      </c>
      <c r="F115" s="424">
        <v>662329120</v>
      </c>
      <c r="G115" s="424">
        <v>58015688</v>
      </c>
      <c r="H115" s="555" t="s">
        <v>667</v>
      </c>
    </row>
    <row r="116" spans="1:8" ht="12" customHeight="1" x14ac:dyDescent="0.2">
      <c r="A116" s="206" t="s">
        <v>95</v>
      </c>
      <c r="B116" s="417" t="s">
        <v>305</v>
      </c>
      <c r="C116" s="424">
        <v>263905609</v>
      </c>
      <c r="D116" s="424">
        <v>263905609</v>
      </c>
      <c r="E116" s="424">
        <v>263905609</v>
      </c>
      <c r="F116" s="424">
        <v>263905609</v>
      </c>
      <c r="G116" s="650">
        <v>0</v>
      </c>
      <c r="H116" s="424"/>
    </row>
    <row r="117" spans="1:8" ht="23.45" customHeight="1" x14ac:dyDescent="0.2">
      <c r="A117" s="206" t="s">
        <v>96</v>
      </c>
      <c r="B117" s="417" t="s">
        <v>144</v>
      </c>
      <c r="C117" s="425"/>
      <c r="D117" s="425"/>
      <c r="E117" s="425"/>
      <c r="F117" s="425">
        <v>158823502</v>
      </c>
      <c r="G117" s="425">
        <v>158823502</v>
      </c>
      <c r="H117" s="632" t="s">
        <v>704</v>
      </c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33.6" customHeight="1" x14ac:dyDescent="0.2">
      <c r="A119" s="206" t="s">
        <v>98</v>
      </c>
      <c r="B119" s="390" t="s">
        <v>169</v>
      </c>
      <c r="C119" s="425"/>
      <c r="D119" s="425"/>
      <c r="E119" s="425">
        <v>5726901</v>
      </c>
      <c r="F119" s="425">
        <v>5726901</v>
      </c>
      <c r="G119" s="425">
        <v>4272149</v>
      </c>
      <c r="H119" s="595" t="s">
        <v>668</v>
      </c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1003049357</v>
      </c>
      <c r="D128" s="323">
        <f>+D93+D114</f>
        <v>991989213</v>
      </c>
      <c r="E128" s="323">
        <f>+E93+E114</f>
        <v>976889213</v>
      </c>
      <c r="F128" s="323">
        <f>+F93+F114</f>
        <v>1134048057</v>
      </c>
      <c r="G128" s="323">
        <f>+G93+G114</f>
        <v>412981702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1003049357</v>
      </c>
      <c r="D155" s="434">
        <f>+D128+D154</f>
        <v>991989213</v>
      </c>
      <c r="E155" s="434">
        <f>+E128+E154</f>
        <v>976889213</v>
      </c>
      <c r="F155" s="434">
        <f>+F128+F154</f>
        <v>1134048057</v>
      </c>
      <c r="G155" s="434">
        <f>+G128+G154</f>
        <v>412981702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>
        <v>1</v>
      </c>
      <c r="D157" s="436">
        <v>1</v>
      </c>
      <c r="E157" s="436">
        <v>1</v>
      </c>
      <c r="F157" s="436">
        <v>1</v>
      </c>
      <c r="G157" s="436">
        <v>1</v>
      </c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.83203125" style="181" customWidth="1"/>
    <col min="2" max="2" width="59.5" style="182" customWidth="1"/>
    <col min="3" max="5" width="14.6640625" style="183" customWidth="1"/>
    <col min="6" max="7" width="17.5" style="183" customWidth="1"/>
    <col min="8" max="8" width="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+CONCATENATE("8.15. melléklet a 3/",LEFT(ÖSSZEFÜGGÉSEK!A5,4),". (II.27) önkormányzati rendelethez")</f>
        <v>8.15.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541</v>
      </c>
      <c r="C3" s="442" t="s">
        <v>542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9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9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9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9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9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9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9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9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9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9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9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9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9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317500</v>
      </c>
      <c r="D93" s="325">
        <f>+D94+D95+D96+D97+D98+D111</f>
        <v>88900</v>
      </c>
      <c r="E93" s="325">
        <f>+E94+E95+E96+E97+E98+E111</f>
        <v>88900</v>
      </c>
      <c r="F93" s="325">
        <f>+F94+F95+F96+F97+F98+F111</f>
        <v>242558</v>
      </c>
      <c r="G93" s="325">
        <f>+G94+G95+G96+G97+G98+G111</f>
        <v>226528</v>
      </c>
      <c r="H93" s="325"/>
    </row>
    <row r="94" spans="1:9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9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9" ht="27.75" customHeight="1" x14ac:dyDescent="0.2">
      <c r="A96" s="207" t="s">
        <v>90</v>
      </c>
      <c r="B96" s="411" t="s">
        <v>112</v>
      </c>
      <c r="C96" s="426">
        <v>317500</v>
      </c>
      <c r="D96" s="426">
        <f>317500-180000-48600</f>
        <v>88900</v>
      </c>
      <c r="E96" s="426">
        <v>88900</v>
      </c>
      <c r="F96" s="426">
        <v>242558</v>
      </c>
      <c r="G96" s="426">
        <v>226528</v>
      </c>
      <c r="H96" s="426" t="s">
        <v>687</v>
      </c>
      <c r="I96" s="27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317500</v>
      </c>
      <c r="D128" s="323">
        <f>+D93+D114</f>
        <v>88900</v>
      </c>
      <c r="E128" s="323">
        <f>+E93+E114</f>
        <v>88900</v>
      </c>
      <c r="F128" s="323">
        <f>+F93+F114</f>
        <v>242558</v>
      </c>
      <c r="G128" s="323">
        <f>+G93+G114</f>
        <v>226528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317500</v>
      </c>
      <c r="D155" s="434">
        <f>+D128+D154</f>
        <v>88900</v>
      </c>
      <c r="E155" s="434">
        <f>+E128+E154</f>
        <v>88900</v>
      </c>
      <c r="F155" s="434">
        <f>+F128+F154</f>
        <v>242558</v>
      </c>
      <c r="G155" s="434">
        <f>+G128+G154</f>
        <v>226528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1640625" style="181" customWidth="1"/>
    <col min="2" max="2" width="59.5" style="182" customWidth="1"/>
    <col min="3" max="4" width="15.1640625" style="183" customWidth="1"/>
    <col min="5" max="7" width="17.1640625" style="183" customWidth="1"/>
    <col min="8" max="8" width="22.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+CONCATENATE("8.16. melléklet a 3/",LEFT(ÖSSZEFÜGGÉSEK!A5,4),". (II.27) önkormányzati rendelethez")</f>
        <v>8.16.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543</v>
      </c>
      <c r="C3" s="442" t="s">
        <v>544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51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679241</v>
      </c>
      <c r="G37" s="323">
        <f>SUM(G38:G48)</f>
        <v>679241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>
        <v>535471</v>
      </c>
      <c r="G40" s="425">
        <v>535471</v>
      </c>
      <c r="H40" s="632" t="s">
        <v>708</v>
      </c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>
        <v>143770</v>
      </c>
      <c r="G43" s="425">
        <v>143770</v>
      </c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679241</v>
      </c>
      <c r="G65" s="427">
        <f>+G8+G15+G22+G29+G37+G49+G55+G60</f>
        <v>679241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9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9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9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9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9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9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9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9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9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9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679241</v>
      </c>
      <c r="G90" s="427">
        <f>+G65+G89</f>
        <v>679241</v>
      </c>
      <c r="H90" s="427"/>
    </row>
    <row r="91" spans="1:9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9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9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44357839</v>
      </c>
      <c r="D93" s="325">
        <f>+D94+D95+D96+D97+D98+D111</f>
        <v>36075940</v>
      </c>
      <c r="E93" s="325">
        <f>+E94+E95+E96+E97+E98+E111</f>
        <v>36837279</v>
      </c>
      <c r="F93" s="325">
        <f>+F94+F95+F96+F97+F98+F111</f>
        <v>37241737</v>
      </c>
      <c r="G93" s="325">
        <f>+G94+G95+G96+G97+G98+G111</f>
        <v>9576822</v>
      </c>
      <c r="H93" s="325"/>
    </row>
    <row r="94" spans="1:9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9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9" ht="67.5" x14ac:dyDescent="0.2">
      <c r="A96" s="207" t="s">
        <v>90</v>
      </c>
      <c r="B96" s="411" t="s">
        <v>112</v>
      </c>
      <c r="C96" s="425">
        <v>21357839</v>
      </c>
      <c r="D96" s="425">
        <f>21357839-6521180-1760719-787402-393701-212598-106299</f>
        <v>11575940</v>
      </c>
      <c r="E96" s="425">
        <v>12337279</v>
      </c>
      <c r="F96" s="425">
        <v>12741737</v>
      </c>
      <c r="G96" s="425">
        <v>3643569</v>
      </c>
      <c r="H96" s="425" t="s">
        <v>665</v>
      </c>
      <c r="I96" s="27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67">
        <f>SUM(C99:C110)</f>
        <v>23000000</v>
      </c>
      <c r="D98" s="467">
        <f>SUM(D99:D110)</f>
        <v>24500000</v>
      </c>
      <c r="E98" s="467">
        <f>SUM(E99:E110)</f>
        <v>24500000</v>
      </c>
      <c r="F98" s="467">
        <f>SUM(F99:F110)</f>
        <v>24500000</v>
      </c>
      <c r="G98" s="467">
        <f>SUM(G99:G110)</f>
        <v>5933253</v>
      </c>
      <c r="H98" s="467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>
        <v>23000000</v>
      </c>
      <c r="D110" s="425">
        <f>23000000+787402+212598+393701+106299</f>
        <v>24500000</v>
      </c>
      <c r="E110" s="425">
        <v>24500000</v>
      </c>
      <c r="F110" s="425">
        <v>24500000</v>
      </c>
      <c r="G110" s="425">
        <v>5933253</v>
      </c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1079500</v>
      </c>
      <c r="E114" s="323">
        <f>+E115+E117+E119</f>
        <v>1079500</v>
      </c>
      <c r="F114" s="323">
        <f>+F115+F117+F119</f>
        <v>1079500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>
        <f>850000+229500</f>
        <v>1079500</v>
      </c>
      <c r="E115" s="424">
        <v>1079500</v>
      </c>
      <c r="F115" s="424">
        <v>1079500</v>
      </c>
      <c r="G115" s="650">
        <v>0</v>
      </c>
      <c r="H115" s="424" t="s">
        <v>617</v>
      </c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44357839</v>
      </c>
      <c r="D128" s="323">
        <f>+D93+D114</f>
        <v>37155440</v>
      </c>
      <c r="E128" s="323">
        <f>+E93+E114</f>
        <v>37916779</v>
      </c>
      <c r="F128" s="323">
        <f>+F93+F114</f>
        <v>38321237</v>
      </c>
      <c r="G128" s="323">
        <f>+G93+G114</f>
        <v>9576822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44357839</v>
      </c>
      <c r="D155" s="434">
        <f>+D128+D154</f>
        <v>37155440</v>
      </c>
      <c r="E155" s="434">
        <f>+E128+E154</f>
        <v>37916779</v>
      </c>
      <c r="F155" s="434">
        <f>+F128+F154</f>
        <v>38321237</v>
      </c>
      <c r="G155" s="434">
        <f>+G128+G154</f>
        <v>9576822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>
        <v>0</v>
      </c>
      <c r="D157" s="436">
        <v>0</v>
      </c>
      <c r="E157" s="436">
        <v>0</v>
      </c>
      <c r="F157" s="436">
        <v>0</v>
      </c>
      <c r="G157" s="436">
        <v>0</v>
      </c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1640625" style="181" customWidth="1"/>
    <col min="2" max="2" width="60" style="182" customWidth="1"/>
    <col min="3" max="4" width="15.5" style="183" customWidth="1"/>
    <col min="5" max="7" width="15.33203125" style="183" customWidth="1"/>
    <col min="8" max="8" width="23.832031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+CONCATENATE("8.17. melléklet a 3/",LEFT(ÖSSZEFÜGGÉSEK!A5,4),". (II.27) önkormányzati rendelethez")</f>
        <v>8.17.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688</v>
      </c>
      <c r="C3" s="442" t="s">
        <v>545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51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8008099</v>
      </c>
      <c r="D93" s="325">
        <f>+D94+D95+D96+D97+D98+D111</f>
        <v>8008099</v>
      </c>
      <c r="E93" s="325">
        <f>+E94+E95+E96+E97+E98+E111</f>
        <v>8108099</v>
      </c>
      <c r="F93" s="325">
        <f>+F94+F95+F96+F97+F98+F111</f>
        <v>9108099</v>
      </c>
      <c r="G93" s="325">
        <f>+G94+G95+G96+G97+G98+G111</f>
        <v>6853898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>
        <v>1608099</v>
      </c>
      <c r="D96" s="426">
        <v>1608099</v>
      </c>
      <c r="E96" s="426">
        <v>1608099</v>
      </c>
      <c r="F96" s="426">
        <v>1608099</v>
      </c>
      <c r="G96" s="426">
        <v>45464</v>
      </c>
      <c r="H96" s="426"/>
    </row>
    <row r="97" spans="1:9" ht="22.15" customHeight="1" x14ac:dyDescent="0.2">
      <c r="A97" s="207" t="s">
        <v>91</v>
      </c>
      <c r="B97" s="412" t="s">
        <v>141</v>
      </c>
      <c r="C97" s="426">
        <v>6300000</v>
      </c>
      <c r="D97" s="426">
        <v>6300000</v>
      </c>
      <c r="E97" s="426">
        <v>6300000</v>
      </c>
      <c r="F97" s="426">
        <v>7300000</v>
      </c>
      <c r="G97" s="426">
        <v>6608434</v>
      </c>
      <c r="H97" s="636" t="s">
        <v>689</v>
      </c>
      <c r="I97" s="27"/>
    </row>
    <row r="98" spans="1:9" ht="12" customHeight="1" x14ac:dyDescent="0.2">
      <c r="A98" s="207" t="s">
        <v>102</v>
      </c>
      <c r="B98" s="15" t="s">
        <v>142</v>
      </c>
      <c r="C98" s="467">
        <f>SUM(C99:C110)</f>
        <v>100000</v>
      </c>
      <c r="D98" s="467">
        <f>SUM(D99:D110)</f>
        <v>100000</v>
      </c>
      <c r="E98" s="467">
        <f>SUM(E99:E110)</f>
        <v>200000</v>
      </c>
      <c r="F98" s="467">
        <f>SUM(F99:F110)</f>
        <v>200000</v>
      </c>
      <c r="G98" s="467">
        <f>SUM(G99:G110)</f>
        <v>200000</v>
      </c>
      <c r="H98" s="467"/>
    </row>
    <row r="99" spans="1:9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9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9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9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9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9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9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9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9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9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9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9" ht="12" customHeight="1" x14ac:dyDescent="0.2">
      <c r="A110" s="207" t="s">
        <v>377</v>
      </c>
      <c r="B110" s="415" t="s">
        <v>300</v>
      </c>
      <c r="C110" s="425">
        <v>100000</v>
      </c>
      <c r="D110" s="425">
        <v>100000</v>
      </c>
      <c r="E110" s="425">
        <v>200000</v>
      </c>
      <c r="F110" s="425">
        <v>200000</v>
      </c>
      <c r="G110" s="425">
        <v>200000</v>
      </c>
      <c r="H110" s="595" t="s">
        <v>657</v>
      </c>
    </row>
    <row r="111" spans="1:9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9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8008099</v>
      </c>
      <c r="D128" s="323">
        <f>+D93+D114</f>
        <v>8008099</v>
      </c>
      <c r="E128" s="323">
        <f>+E93+E114</f>
        <v>8108099</v>
      </c>
      <c r="F128" s="323">
        <f>+F93+F114</f>
        <v>9108099</v>
      </c>
      <c r="G128" s="323">
        <f>+G93+G114</f>
        <v>6853898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8008099</v>
      </c>
      <c r="D155" s="434">
        <f>+D128+D154</f>
        <v>8008099</v>
      </c>
      <c r="E155" s="434">
        <f>+E128+E154</f>
        <v>8108099</v>
      </c>
      <c r="F155" s="434">
        <f>+F128+F154</f>
        <v>9108099</v>
      </c>
      <c r="G155" s="434">
        <f>+G128+G154</f>
        <v>6853898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6.33203125" style="181" customWidth="1"/>
    <col min="2" max="2" width="61.5" style="182" customWidth="1"/>
    <col min="3" max="5" width="16.5" style="183" customWidth="1"/>
    <col min="6" max="7" width="16.1640625" style="183" customWidth="1"/>
    <col min="8" max="8" width="21.66406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+CONCATENATE("8.18. melléklet a 3/",LEFT(ÖSSZEFÜGGÉSEK!A5,4),". (II.27) önkormányzati rendelethez")</f>
        <v>8.18.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601</v>
      </c>
      <c r="C3" s="442" t="s">
        <v>602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51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9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9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9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9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9" s="47" customFormat="1" ht="12" customHeight="1" thickBot="1" x14ac:dyDescent="0.25">
      <c r="A37" s="22" t="s">
        <v>17</v>
      </c>
      <c r="B37" s="322" t="s">
        <v>372</v>
      </c>
      <c r="C37" s="323">
        <f>SUM(C38:C48)</f>
        <v>25400</v>
      </c>
      <c r="D37" s="323">
        <f>SUM(D38:D48)</f>
        <v>25400</v>
      </c>
      <c r="E37" s="323">
        <f>SUM(E38:E48)</f>
        <v>25400</v>
      </c>
      <c r="F37" s="323">
        <f>SUM(F38:F48)</f>
        <v>179200</v>
      </c>
      <c r="G37" s="323">
        <f>SUM(G38:G48)</f>
        <v>179200</v>
      </c>
      <c r="H37" s="323"/>
    </row>
    <row r="38" spans="1:9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9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9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9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9" s="47" customFormat="1" ht="12" customHeight="1" x14ac:dyDescent="0.2">
      <c r="A42" s="207" t="s">
        <v>133</v>
      </c>
      <c r="B42" s="388" t="s">
        <v>219</v>
      </c>
      <c r="C42" s="425">
        <v>20000</v>
      </c>
      <c r="D42" s="425">
        <v>20000</v>
      </c>
      <c r="E42" s="425">
        <v>20000</v>
      </c>
      <c r="F42" s="425">
        <v>141083</v>
      </c>
      <c r="G42" s="425">
        <v>141083</v>
      </c>
      <c r="H42" s="703" t="s">
        <v>691</v>
      </c>
      <c r="I42" s="631"/>
    </row>
    <row r="43" spans="1:9" s="47" customFormat="1" ht="12" customHeight="1" x14ac:dyDescent="0.2">
      <c r="A43" s="207" t="s">
        <v>134</v>
      </c>
      <c r="B43" s="388" t="s">
        <v>220</v>
      </c>
      <c r="C43" s="425">
        <v>5400</v>
      </c>
      <c r="D43" s="425">
        <v>5400</v>
      </c>
      <c r="E43" s="425">
        <v>5400</v>
      </c>
      <c r="F43" s="425">
        <v>38117</v>
      </c>
      <c r="G43" s="425">
        <v>38117</v>
      </c>
      <c r="H43" s="704"/>
      <c r="I43" s="631"/>
    </row>
    <row r="44" spans="1:9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9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9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9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9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25400</v>
      </c>
      <c r="D65" s="427">
        <f>+D8+D15+D22+D29+D37+D49+D55+D60</f>
        <v>25400</v>
      </c>
      <c r="E65" s="427">
        <f>+E8+E15+E22+E29+E37+E49+E55+E60</f>
        <v>25400</v>
      </c>
      <c r="F65" s="427">
        <f>+F8+F15+F22+F29+F37+F49+F55+F60</f>
        <v>179200</v>
      </c>
      <c r="G65" s="427">
        <f>+G8+G15+G22+G29+G37+G49+G55+G60</f>
        <v>179200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9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9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9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9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9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9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9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9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9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9" s="46" customFormat="1" ht="12" customHeight="1" thickBot="1" x14ac:dyDescent="0.2">
      <c r="A90" s="213" t="s">
        <v>446</v>
      </c>
      <c r="B90" s="395" t="s">
        <v>447</v>
      </c>
      <c r="C90" s="427">
        <f>+C65+C89</f>
        <v>25400</v>
      </c>
      <c r="D90" s="427">
        <f>+D65+D89</f>
        <v>25400</v>
      </c>
      <c r="E90" s="427">
        <f>+E65+E89</f>
        <v>25400</v>
      </c>
      <c r="F90" s="427">
        <f>+F65+F89</f>
        <v>179200</v>
      </c>
      <c r="G90" s="427">
        <f>+G65+G89</f>
        <v>179200</v>
      </c>
      <c r="H90" s="427"/>
    </row>
    <row r="91" spans="1:9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9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9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165100</v>
      </c>
      <c r="D93" s="325">
        <f>+D94+D95+D96+D97+D98+D111</f>
        <v>165100</v>
      </c>
      <c r="E93" s="325">
        <f>+E94+E95+E96+E97+E98+E111</f>
        <v>165100</v>
      </c>
      <c r="F93" s="325">
        <f>+F94+F95+F96+F97+F98+F111</f>
        <v>179253</v>
      </c>
      <c r="G93" s="325">
        <f>+G94+G95+G96+G97+G98+G111</f>
        <v>179253</v>
      </c>
      <c r="H93" s="325"/>
    </row>
    <row r="94" spans="1:9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9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9" ht="12" customHeight="1" x14ac:dyDescent="0.2">
      <c r="A96" s="207" t="s">
        <v>90</v>
      </c>
      <c r="B96" s="411" t="s">
        <v>112</v>
      </c>
      <c r="C96" s="426">
        <v>165100</v>
      </c>
      <c r="D96" s="426">
        <v>165100</v>
      </c>
      <c r="E96" s="426">
        <v>165100</v>
      </c>
      <c r="F96" s="426">
        <v>179253</v>
      </c>
      <c r="G96" s="426">
        <v>179253</v>
      </c>
      <c r="H96" s="628" t="s">
        <v>690</v>
      </c>
      <c r="I96" s="27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165100</v>
      </c>
      <c r="D128" s="323">
        <f>+D93+D114</f>
        <v>165100</v>
      </c>
      <c r="E128" s="323">
        <f>+E93+E114</f>
        <v>165100</v>
      </c>
      <c r="F128" s="323">
        <f>+F93+F114</f>
        <v>179253</v>
      </c>
      <c r="G128" s="323">
        <f>+G93+G114</f>
        <v>179253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165100</v>
      </c>
      <c r="D155" s="434">
        <f>+D128+D154</f>
        <v>165100</v>
      </c>
      <c r="E155" s="434">
        <f>+E128+E154</f>
        <v>165100</v>
      </c>
      <c r="F155" s="434">
        <f>+F128+F154</f>
        <v>179253</v>
      </c>
      <c r="G155" s="434">
        <f>+G128+G154</f>
        <v>179253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mergeCells count="1">
    <mergeCell ref="H42:H43"/>
  </mergeCells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30" zoomScaleNormal="130" zoomScaleSheetLayoutView="85" workbookViewId="0">
      <selection activeCell="G21" sqref="G21"/>
    </sheetView>
  </sheetViews>
  <sheetFormatPr defaultRowHeight="12.75" x14ac:dyDescent="0.2"/>
  <cols>
    <col min="1" max="1" width="19.5" style="181" customWidth="1"/>
    <col min="2" max="2" width="72" style="182" customWidth="1"/>
    <col min="3" max="3" width="25" style="183" customWidth="1"/>
    <col min="4" max="16384" width="9.33203125" style="3"/>
  </cols>
  <sheetData>
    <row r="1" spans="1:3" s="2" customFormat="1" ht="16.5" customHeight="1" thickBot="1" x14ac:dyDescent="0.25">
      <c r="A1" s="95"/>
      <c r="B1" s="97"/>
      <c r="C1" s="286" t="str">
        <f>+CONCATENATE("8.10000. melléklet a 2/",LEFT(ÖSSZEFÜGGÉSEK!A5,4),". (II.15) önkormányzati rendelethez")</f>
        <v>8.10000. melléklet a 2/2020. (II.15) önkormányzati rendelethez</v>
      </c>
    </row>
    <row r="2" spans="1:3" s="44" customFormat="1" ht="21" customHeight="1" x14ac:dyDescent="0.2">
      <c r="A2" s="190" t="s">
        <v>54</v>
      </c>
      <c r="B2" s="439" t="s">
        <v>582</v>
      </c>
      <c r="C2" s="441" t="s">
        <v>47</v>
      </c>
    </row>
    <row r="3" spans="1:3" s="44" customFormat="1" ht="16.5" thickBot="1" x14ac:dyDescent="0.25">
      <c r="A3" s="98" t="s">
        <v>504</v>
      </c>
      <c r="B3" s="440"/>
      <c r="C3" s="442"/>
    </row>
    <row r="4" spans="1:3" s="45" customFormat="1" ht="15.95" customHeight="1" thickBot="1" x14ac:dyDescent="0.3">
      <c r="A4" s="99"/>
      <c r="B4" s="99"/>
      <c r="C4" s="100" t="s">
        <v>508</v>
      </c>
    </row>
    <row r="5" spans="1:3" ht="13.5" thickBot="1" x14ac:dyDescent="0.25">
      <c r="A5" s="191" t="s">
        <v>159</v>
      </c>
      <c r="B5" s="443" t="s">
        <v>498</v>
      </c>
      <c r="C5" s="445" t="s">
        <v>48</v>
      </c>
    </row>
    <row r="6" spans="1:3" s="38" customFormat="1" ht="12.95" customHeight="1" thickBot="1" x14ac:dyDescent="0.25">
      <c r="A6" s="90"/>
      <c r="B6" s="444" t="s">
        <v>430</v>
      </c>
      <c r="C6" s="446" t="s">
        <v>431</v>
      </c>
    </row>
    <row r="7" spans="1:3" s="38" customFormat="1" ht="15.95" customHeight="1" thickBot="1" x14ac:dyDescent="0.25">
      <c r="A7" s="101"/>
      <c r="B7" s="102" t="s">
        <v>49</v>
      </c>
      <c r="C7" s="159"/>
    </row>
    <row r="8" spans="1:3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</row>
    <row r="9" spans="1:3" s="46" customFormat="1" ht="12" customHeight="1" x14ac:dyDescent="0.2">
      <c r="A9" s="206" t="s">
        <v>88</v>
      </c>
      <c r="B9" s="387" t="s">
        <v>191</v>
      </c>
      <c r="C9" s="424"/>
    </row>
    <row r="10" spans="1:3" s="47" customFormat="1" ht="12" customHeight="1" x14ac:dyDescent="0.2">
      <c r="A10" s="207" t="s">
        <v>89</v>
      </c>
      <c r="B10" s="388" t="s">
        <v>192</v>
      </c>
      <c r="C10" s="425"/>
    </row>
    <row r="11" spans="1:3" s="47" customFormat="1" ht="12" customHeight="1" x14ac:dyDescent="0.2">
      <c r="A11" s="207" t="s">
        <v>90</v>
      </c>
      <c r="B11" s="388" t="s">
        <v>486</v>
      </c>
      <c r="C11" s="425"/>
    </row>
    <row r="12" spans="1:3" s="47" customFormat="1" ht="12" customHeight="1" x14ac:dyDescent="0.2">
      <c r="A12" s="207" t="s">
        <v>91</v>
      </c>
      <c r="B12" s="388" t="s">
        <v>194</v>
      </c>
      <c r="C12" s="425"/>
    </row>
    <row r="13" spans="1:3" s="47" customFormat="1" ht="12" customHeight="1" x14ac:dyDescent="0.2">
      <c r="A13" s="207" t="s">
        <v>114</v>
      </c>
      <c r="B13" s="388" t="s">
        <v>443</v>
      </c>
      <c r="C13" s="425"/>
    </row>
    <row r="14" spans="1:3" s="46" customFormat="1" ht="12" customHeight="1" thickBot="1" x14ac:dyDescent="0.25">
      <c r="A14" s="208" t="s">
        <v>92</v>
      </c>
      <c r="B14" s="391" t="s">
        <v>371</v>
      </c>
      <c r="C14" s="425"/>
    </row>
    <row r="15" spans="1:3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</row>
    <row r="16" spans="1:3" s="46" customFormat="1" ht="12" customHeight="1" x14ac:dyDescent="0.2">
      <c r="A16" s="206" t="s">
        <v>94</v>
      </c>
      <c r="B16" s="387" t="s">
        <v>196</v>
      </c>
      <c r="C16" s="424"/>
    </row>
    <row r="17" spans="1:3" s="46" customFormat="1" ht="12" customHeight="1" x14ac:dyDescent="0.2">
      <c r="A17" s="207" t="s">
        <v>95</v>
      </c>
      <c r="B17" s="388" t="s">
        <v>197</v>
      </c>
      <c r="C17" s="425"/>
    </row>
    <row r="18" spans="1:3" s="46" customFormat="1" ht="12" customHeight="1" x14ac:dyDescent="0.2">
      <c r="A18" s="207" t="s">
        <v>96</v>
      </c>
      <c r="B18" s="388" t="s">
        <v>362</v>
      </c>
      <c r="C18" s="425"/>
    </row>
    <row r="19" spans="1:3" s="46" customFormat="1" ht="12" customHeight="1" x14ac:dyDescent="0.2">
      <c r="A19" s="207" t="s">
        <v>97</v>
      </c>
      <c r="B19" s="388" t="s">
        <v>363</v>
      </c>
      <c r="C19" s="425"/>
    </row>
    <row r="20" spans="1:3" s="46" customFormat="1" ht="12" customHeight="1" x14ac:dyDescent="0.2">
      <c r="A20" s="207" t="s">
        <v>98</v>
      </c>
      <c r="B20" s="388" t="s">
        <v>198</v>
      </c>
      <c r="C20" s="425"/>
    </row>
    <row r="21" spans="1:3" s="47" customFormat="1" ht="12" customHeight="1" thickBot="1" x14ac:dyDescent="0.25">
      <c r="A21" s="208" t="s">
        <v>107</v>
      </c>
      <c r="B21" s="391" t="s">
        <v>199</v>
      </c>
      <c r="C21" s="426"/>
    </row>
    <row r="22" spans="1:3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</row>
    <row r="23" spans="1:3" s="47" customFormat="1" ht="12" customHeight="1" x14ac:dyDescent="0.2">
      <c r="A23" s="206" t="s">
        <v>77</v>
      </c>
      <c r="B23" s="387" t="s">
        <v>201</v>
      </c>
      <c r="C23" s="424"/>
    </row>
    <row r="24" spans="1:3" s="46" customFormat="1" ht="12" customHeight="1" x14ac:dyDescent="0.2">
      <c r="A24" s="207" t="s">
        <v>78</v>
      </c>
      <c r="B24" s="388" t="s">
        <v>202</v>
      </c>
      <c r="C24" s="425"/>
    </row>
    <row r="25" spans="1:3" s="47" customFormat="1" ht="12" customHeight="1" x14ac:dyDescent="0.2">
      <c r="A25" s="207" t="s">
        <v>79</v>
      </c>
      <c r="B25" s="388" t="s">
        <v>364</v>
      </c>
      <c r="C25" s="425"/>
    </row>
    <row r="26" spans="1:3" s="47" customFormat="1" ht="12" customHeight="1" x14ac:dyDescent="0.2">
      <c r="A26" s="207" t="s">
        <v>80</v>
      </c>
      <c r="B26" s="388" t="s">
        <v>365</v>
      </c>
      <c r="C26" s="425"/>
    </row>
    <row r="27" spans="1:3" s="47" customFormat="1" ht="12" customHeight="1" x14ac:dyDescent="0.2">
      <c r="A27" s="207" t="s">
        <v>128</v>
      </c>
      <c r="B27" s="388" t="s">
        <v>203</v>
      </c>
      <c r="C27" s="425"/>
    </row>
    <row r="28" spans="1:3" s="47" customFormat="1" ht="12" customHeight="1" thickBot="1" x14ac:dyDescent="0.25">
      <c r="A28" s="208" t="s">
        <v>129</v>
      </c>
      <c r="B28" s="391" t="s">
        <v>204</v>
      </c>
      <c r="C28" s="426"/>
    </row>
    <row r="29" spans="1:3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</row>
    <row r="30" spans="1:3" s="47" customFormat="1" ht="12" customHeight="1" x14ac:dyDescent="0.2">
      <c r="A30" s="206" t="s">
        <v>206</v>
      </c>
      <c r="B30" s="387" t="s">
        <v>491</v>
      </c>
      <c r="C30" s="424"/>
    </row>
    <row r="31" spans="1:3" s="47" customFormat="1" ht="12" customHeight="1" x14ac:dyDescent="0.2">
      <c r="A31" s="207" t="s">
        <v>207</v>
      </c>
      <c r="B31" s="388" t="s">
        <v>492</v>
      </c>
      <c r="C31" s="425"/>
    </row>
    <row r="32" spans="1:3" s="47" customFormat="1" ht="12" customHeight="1" x14ac:dyDescent="0.2">
      <c r="A32" s="207" t="s">
        <v>208</v>
      </c>
      <c r="B32" s="388" t="s">
        <v>493</v>
      </c>
      <c r="C32" s="425"/>
    </row>
    <row r="33" spans="1:3" s="47" customFormat="1" ht="12" customHeight="1" x14ac:dyDescent="0.2">
      <c r="A33" s="207" t="s">
        <v>209</v>
      </c>
      <c r="B33" s="388" t="s">
        <v>494</v>
      </c>
      <c r="C33" s="425"/>
    </row>
    <row r="34" spans="1:3" s="47" customFormat="1" ht="12" customHeight="1" x14ac:dyDescent="0.2">
      <c r="A34" s="207" t="s">
        <v>488</v>
      </c>
      <c r="B34" s="388" t="s">
        <v>210</v>
      </c>
      <c r="C34" s="425"/>
    </row>
    <row r="35" spans="1:3" s="47" customFormat="1" ht="12" customHeight="1" x14ac:dyDescent="0.2">
      <c r="A35" s="207" t="s">
        <v>489</v>
      </c>
      <c r="B35" s="388" t="s">
        <v>211</v>
      </c>
      <c r="C35" s="425"/>
    </row>
    <row r="36" spans="1:3" s="47" customFormat="1" ht="12" customHeight="1" thickBot="1" x14ac:dyDescent="0.25">
      <c r="A36" s="208" t="s">
        <v>490</v>
      </c>
      <c r="B36" s="392" t="s">
        <v>212</v>
      </c>
      <c r="C36" s="426"/>
    </row>
    <row r="37" spans="1:3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</row>
    <row r="38" spans="1:3" s="47" customFormat="1" ht="12" customHeight="1" x14ac:dyDescent="0.2">
      <c r="A38" s="206" t="s">
        <v>81</v>
      </c>
      <c r="B38" s="387" t="s">
        <v>215</v>
      </c>
      <c r="C38" s="424"/>
    </row>
    <row r="39" spans="1:3" s="47" customFormat="1" ht="12" customHeight="1" x14ac:dyDescent="0.2">
      <c r="A39" s="207" t="s">
        <v>82</v>
      </c>
      <c r="B39" s="388" t="s">
        <v>216</v>
      </c>
      <c r="C39" s="425"/>
    </row>
    <row r="40" spans="1:3" s="47" customFormat="1" ht="12" customHeight="1" x14ac:dyDescent="0.2">
      <c r="A40" s="207" t="s">
        <v>83</v>
      </c>
      <c r="B40" s="388" t="s">
        <v>217</v>
      </c>
      <c r="C40" s="425"/>
    </row>
    <row r="41" spans="1:3" s="47" customFormat="1" ht="12" customHeight="1" x14ac:dyDescent="0.2">
      <c r="A41" s="207" t="s">
        <v>132</v>
      </c>
      <c r="B41" s="388" t="s">
        <v>218</v>
      </c>
      <c r="C41" s="425"/>
    </row>
    <row r="42" spans="1:3" s="47" customFormat="1" ht="12" customHeight="1" x14ac:dyDescent="0.2">
      <c r="A42" s="207" t="s">
        <v>133</v>
      </c>
      <c r="B42" s="388" t="s">
        <v>219</v>
      </c>
      <c r="C42" s="425"/>
    </row>
    <row r="43" spans="1:3" s="47" customFormat="1" ht="12" customHeight="1" x14ac:dyDescent="0.2">
      <c r="A43" s="207" t="s">
        <v>134</v>
      </c>
      <c r="B43" s="388" t="s">
        <v>220</v>
      </c>
      <c r="C43" s="425"/>
    </row>
    <row r="44" spans="1:3" s="47" customFormat="1" ht="12" customHeight="1" x14ac:dyDescent="0.2">
      <c r="A44" s="207" t="s">
        <v>135</v>
      </c>
      <c r="B44" s="388" t="s">
        <v>221</v>
      </c>
      <c r="C44" s="425"/>
    </row>
    <row r="45" spans="1:3" s="47" customFormat="1" ht="12" customHeight="1" x14ac:dyDescent="0.2">
      <c r="A45" s="207" t="s">
        <v>136</v>
      </c>
      <c r="B45" s="388" t="s">
        <v>495</v>
      </c>
      <c r="C45" s="425"/>
    </row>
    <row r="46" spans="1:3" s="47" customFormat="1" ht="12" customHeight="1" x14ac:dyDescent="0.2">
      <c r="A46" s="207" t="s">
        <v>213</v>
      </c>
      <c r="B46" s="388" t="s">
        <v>223</v>
      </c>
      <c r="C46" s="428"/>
    </row>
    <row r="47" spans="1:3" s="47" customFormat="1" ht="12" customHeight="1" x14ac:dyDescent="0.2">
      <c r="A47" s="208" t="s">
        <v>214</v>
      </c>
      <c r="B47" s="391" t="s">
        <v>374</v>
      </c>
      <c r="C47" s="429"/>
    </row>
    <row r="48" spans="1:3" s="47" customFormat="1" ht="12" customHeight="1" thickBot="1" x14ac:dyDescent="0.25">
      <c r="A48" s="208" t="s">
        <v>373</v>
      </c>
      <c r="B48" s="391" t="s">
        <v>224</v>
      </c>
      <c r="C48" s="429"/>
    </row>
    <row r="49" spans="1:3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</row>
    <row r="50" spans="1:3" s="47" customFormat="1" ht="12" customHeight="1" x14ac:dyDescent="0.2">
      <c r="A50" s="206" t="s">
        <v>84</v>
      </c>
      <c r="B50" s="387" t="s">
        <v>229</v>
      </c>
      <c r="C50" s="463"/>
    </row>
    <row r="51" spans="1:3" s="47" customFormat="1" ht="12" customHeight="1" x14ac:dyDescent="0.2">
      <c r="A51" s="207" t="s">
        <v>85</v>
      </c>
      <c r="B51" s="388" t="s">
        <v>230</v>
      </c>
      <c r="C51" s="428"/>
    </row>
    <row r="52" spans="1:3" s="47" customFormat="1" ht="12" customHeight="1" x14ac:dyDescent="0.2">
      <c r="A52" s="207" t="s">
        <v>226</v>
      </c>
      <c r="B52" s="388" t="s">
        <v>231</v>
      </c>
      <c r="C52" s="428"/>
    </row>
    <row r="53" spans="1:3" s="47" customFormat="1" ht="12" customHeight="1" x14ac:dyDescent="0.2">
      <c r="A53" s="207" t="s">
        <v>227</v>
      </c>
      <c r="B53" s="388" t="s">
        <v>232</v>
      </c>
      <c r="C53" s="428"/>
    </row>
    <row r="54" spans="1:3" s="47" customFormat="1" ht="12" customHeight="1" thickBot="1" x14ac:dyDescent="0.25">
      <c r="A54" s="208" t="s">
        <v>228</v>
      </c>
      <c r="B54" s="392" t="s">
        <v>233</v>
      </c>
      <c r="C54" s="429"/>
    </row>
    <row r="55" spans="1:3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</row>
    <row r="56" spans="1:3" s="47" customFormat="1" ht="12" customHeight="1" x14ac:dyDescent="0.2">
      <c r="A56" s="206" t="s">
        <v>86</v>
      </c>
      <c r="B56" s="387" t="s">
        <v>235</v>
      </c>
      <c r="C56" s="424"/>
    </row>
    <row r="57" spans="1:3" s="47" customFormat="1" ht="12" customHeight="1" x14ac:dyDescent="0.2">
      <c r="A57" s="207" t="s">
        <v>87</v>
      </c>
      <c r="B57" s="388" t="s">
        <v>366</v>
      </c>
      <c r="C57" s="425"/>
    </row>
    <row r="58" spans="1:3" s="47" customFormat="1" ht="12" customHeight="1" x14ac:dyDescent="0.2">
      <c r="A58" s="207" t="s">
        <v>238</v>
      </c>
      <c r="B58" s="388" t="s">
        <v>236</v>
      </c>
      <c r="C58" s="425"/>
    </row>
    <row r="59" spans="1:3" s="47" customFormat="1" ht="12" customHeight="1" thickBot="1" x14ac:dyDescent="0.25">
      <c r="A59" s="208" t="s">
        <v>239</v>
      </c>
      <c r="B59" s="392" t="s">
        <v>237</v>
      </c>
      <c r="C59" s="426"/>
    </row>
    <row r="60" spans="1:3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</row>
    <row r="61" spans="1:3" s="47" customFormat="1" ht="12" customHeight="1" x14ac:dyDescent="0.2">
      <c r="A61" s="206" t="s">
        <v>138</v>
      </c>
      <c r="B61" s="387" t="s">
        <v>242</v>
      </c>
      <c r="C61" s="428"/>
    </row>
    <row r="62" spans="1:3" s="47" customFormat="1" ht="12" customHeight="1" x14ac:dyDescent="0.2">
      <c r="A62" s="207" t="s">
        <v>139</v>
      </c>
      <c r="B62" s="388" t="s">
        <v>367</v>
      </c>
      <c r="C62" s="428"/>
    </row>
    <row r="63" spans="1:3" s="47" customFormat="1" ht="12" customHeight="1" x14ac:dyDescent="0.2">
      <c r="A63" s="207" t="s">
        <v>168</v>
      </c>
      <c r="B63" s="388" t="s">
        <v>243</v>
      </c>
      <c r="C63" s="428"/>
    </row>
    <row r="64" spans="1:3" s="47" customFormat="1" ht="12" customHeight="1" thickBot="1" x14ac:dyDescent="0.25">
      <c r="A64" s="208" t="s">
        <v>241</v>
      </c>
      <c r="B64" s="392" t="s">
        <v>244</v>
      </c>
      <c r="C64" s="428"/>
    </row>
    <row r="65" spans="1:3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</row>
    <row r="66" spans="1:3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</row>
    <row r="67" spans="1:3" s="47" customFormat="1" ht="12" customHeight="1" x14ac:dyDescent="0.2">
      <c r="A67" s="206" t="s">
        <v>278</v>
      </c>
      <c r="B67" s="387" t="s">
        <v>248</v>
      </c>
      <c r="C67" s="428"/>
    </row>
    <row r="68" spans="1:3" s="47" customFormat="1" ht="12" customHeight="1" x14ac:dyDescent="0.2">
      <c r="A68" s="207" t="s">
        <v>287</v>
      </c>
      <c r="B68" s="388" t="s">
        <v>249</v>
      </c>
      <c r="C68" s="428"/>
    </row>
    <row r="69" spans="1:3" s="47" customFormat="1" ht="12" customHeight="1" thickBot="1" x14ac:dyDescent="0.25">
      <c r="A69" s="208" t="s">
        <v>288</v>
      </c>
      <c r="B69" s="462" t="s">
        <v>250</v>
      </c>
      <c r="C69" s="428"/>
    </row>
    <row r="70" spans="1:3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</row>
    <row r="71" spans="1:3" s="47" customFormat="1" ht="12" customHeight="1" x14ac:dyDescent="0.2">
      <c r="A71" s="206" t="s">
        <v>115</v>
      </c>
      <c r="B71" s="387" t="s">
        <v>253</v>
      </c>
      <c r="C71" s="428"/>
    </row>
    <row r="72" spans="1:3" s="47" customFormat="1" ht="12" customHeight="1" x14ac:dyDescent="0.2">
      <c r="A72" s="207" t="s">
        <v>116</v>
      </c>
      <c r="B72" s="388" t="s">
        <v>254</v>
      </c>
      <c r="C72" s="428"/>
    </row>
    <row r="73" spans="1:3" s="47" customFormat="1" ht="12" customHeight="1" x14ac:dyDescent="0.2">
      <c r="A73" s="207" t="s">
        <v>279</v>
      </c>
      <c r="B73" s="388" t="s">
        <v>255</v>
      </c>
      <c r="C73" s="428"/>
    </row>
    <row r="74" spans="1:3" s="47" customFormat="1" ht="12" customHeight="1" thickBot="1" x14ac:dyDescent="0.25">
      <c r="A74" s="208" t="s">
        <v>280</v>
      </c>
      <c r="B74" s="391" t="s">
        <v>256</v>
      </c>
      <c r="C74" s="428"/>
    </row>
    <row r="75" spans="1:3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</row>
    <row r="76" spans="1:3" s="47" customFormat="1" ht="12" customHeight="1" x14ac:dyDescent="0.2">
      <c r="A76" s="206" t="s">
        <v>281</v>
      </c>
      <c r="B76" s="387" t="s">
        <v>259</v>
      </c>
      <c r="C76" s="428"/>
    </row>
    <row r="77" spans="1:3" s="47" customFormat="1" ht="12" customHeight="1" thickBot="1" x14ac:dyDescent="0.25">
      <c r="A77" s="208" t="s">
        <v>282</v>
      </c>
      <c r="B77" s="391" t="s">
        <v>260</v>
      </c>
      <c r="C77" s="428"/>
    </row>
    <row r="78" spans="1:3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</row>
    <row r="79" spans="1:3" s="47" customFormat="1" ht="12" customHeight="1" x14ac:dyDescent="0.2">
      <c r="A79" s="206" t="s">
        <v>283</v>
      </c>
      <c r="B79" s="387" t="s">
        <v>263</v>
      </c>
      <c r="C79" s="428"/>
    </row>
    <row r="80" spans="1:3" s="47" customFormat="1" ht="12" customHeight="1" x14ac:dyDescent="0.2">
      <c r="A80" s="207" t="s">
        <v>284</v>
      </c>
      <c r="B80" s="388" t="s">
        <v>264</v>
      </c>
      <c r="C80" s="428"/>
    </row>
    <row r="81" spans="1:3" s="47" customFormat="1" ht="12" customHeight="1" thickBot="1" x14ac:dyDescent="0.25">
      <c r="A81" s="208" t="s">
        <v>285</v>
      </c>
      <c r="B81" s="391" t="s">
        <v>265</v>
      </c>
      <c r="C81" s="428"/>
    </row>
    <row r="82" spans="1:3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</row>
    <row r="83" spans="1:3" s="47" customFormat="1" ht="12" customHeight="1" x14ac:dyDescent="0.2">
      <c r="A83" s="210" t="s">
        <v>267</v>
      </c>
      <c r="B83" s="387" t="s">
        <v>268</v>
      </c>
      <c r="C83" s="428"/>
    </row>
    <row r="84" spans="1:3" s="47" customFormat="1" ht="12" customHeight="1" x14ac:dyDescent="0.2">
      <c r="A84" s="211" t="s">
        <v>269</v>
      </c>
      <c r="B84" s="388" t="s">
        <v>270</v>
      </c>
      <c r="C84" s="428"/>
    </row>
    <row r="85" spans="1:3" s="47" customFormat="1" ht="12" customHeight="1" x14ac:dyDescent="0.2">
      <c r="A85" s="211" t="s">
        <v>271</v>
      </c>
      <c r="B85" s="388" t="s">
        <v>272</v>
      </c>
      <c r="C85" s="428"/>
    </row>
    <row r="86" spans="1:3" s="46" customFormat="1" ht="12" customHeight="1" thickBot="1" x14ac:dyDescent="0.25">
      <c r="A86" s="212" t="s">
        <v>273</v>
      </c>
      <c r="B86" s="391" t="s">
        <v>274</v>
      </c>
      <c r="C86" s="428"/>
    </row>
    <row r="87" spans="1:3" s="46" customFormat="1" ht="12" customHeight="1" thickBot="1" x14ac:dyDescent="0.2">
      <c r="A87" s="209" t="s">
        <v>275</v>
      </c>
      <c r="B87" s="324" t="s">
        <v>413</v>
      </c>
      <c r="C87" s="430"/>
    </row>
    <row r="88" spans="1:3" s="46" customFormat="1" ht="12" customHeight="1" thickBot="1" x14ac:dyDescent="0.2">
      <c r="A88" s="209" t="s">
        <v>444</v>
      </c>
      <c r="B88" s="324" t="s">
        <v>276</v>
      </c>
      <c r="C88" s="430"/>
    </row>
    <row r="89" spans="1:3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</row>
    <row r="90" spans="1:3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</row>
    <row r="91" spans="1:3" s="47" customFormat="1" ht="15" customHeight="1" thickBot="1" x14ac:dyDescent="0.25">
      <c r="A91" s="105"/>
      <c r="B91" s="106"/>
      <c r="C91" s="161"/>
    </row>
    <row r="92" spans="1:3" s="38" customFormat="1" ht="16.5" customHeight="1" thickBot="1" x14ac:dyDescent="0.25">
      <c r="A92" s="109"/>
      <c r="B92" s="110" t="s">
        <v>50</v>
      </c>
      <c r="C92" s="438"/>
    </row>
    <row r="93" spans="1:3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0</v>
      </c>
    </row>
    <row r="94" spans="1:3" ht="12" customHeight="1" x14ac:dyDescent="0.2">
      <c r="A94" s="214" t="s">
        <v>88</v>
      </c>
      <c r="B94" s="410" t="s">
        <v>43</v>
      </c>
      <c r="C94" s="465"/>
    </row>
    <row r="95" spans="1:3" ht="12" customHeight="1" x14ac:dyDescent="0.2">
      <c r="A95" s="207" t="s">
        <v>89</v>
      </c>
      <c r="B95" s="411" t="s">
        <v>140</v>
      </c>
      <c r="C95" s="425"/>
    </row>
    <row r="96" spans="1:3" ht="12" customHeight="1" x14ac:dyDescent="0.2">
      <c r="A96" s="207" t="s">
        <v>90</v>
      </c>
      <c r="B96" s="411" t="s">
        <v>112</v>
      </c>
      <c r="C96" s="426"/>
    </row>
    <row r="97" spans="1:3" ht="12" customHeight="1" x14ac:dyDescent="0.2">
      <c r="A97" s="207" t="s">
        <v>91</v>
      </c>
      <c r="B97" s="412" t="s">
        <v>141</v>
      </c>
      <c r="C97" s="426"/>
    </row>
    <row r="98" spans="1:3" ht="12" customHeight="1" x14ac:dyDescent="0.2">
      <c r="A98" s="207" t="s">
        <v>102</v>
      </c>
      <c r="B98" s="15" t="s">
        <v>142</v>
      </c>
      <c r="C98" s="426"/>
    </row>
    <row r="99" spans="1:3" ht="12" customHeight="1" x14ac:dyDescent="0.2">
      <c r="A99" s="207" t="s">
        <v>92</v>
      </c>
      <c r="B99" s="411" t="s">
        <v>448</v>
      </c>
      <c r="C99" s="426"/>
    </row>
    <row r="100" spans="1:3" ht="12" customHeight="1" x14ac:dyDescent="0.2">
      <c r="A100" s="207" t="s">
        <v>93</v>
      </c>
      <c r="B100" s="414" t="s">
        <v>379</v>
      </c>
      <c r="C100" s="426"/>
    </row>
    <row r="101" spans="1:3" ht="12" customHeight="1" x14ac:dyDescent="0.2">
      <c r="A101" s="207" t="s">
        <v>103</v>
      </c>
      <c r="B101" s="414" t="s">
        <v>378</v>
      </c>
      <c r="C101" s="426"/>
    </row>
    <row r="102" spans="1:3" ht="12" customHeight="1" x14ac:dyDescent="0.2">
      <c r="A102" s="207" t="s">
        <v>104</v>
      </c>
      <c r="B102" s="414" t="s">
        <v>292</v>
      </c>
      <c r="C102" s="426"/>
    </row>
    <row r="103" spans="1:3" ht="12" customHeight="1" x14ac:dyDescent="0.2">
      <c r="A103" s="207" t="s">
        <v>105</v>
      </c>
      <c r="B103" s="415" t="s">
        <v>293</v>
      </c>
      <c r="C103" s="426"/>
    </row>
    <row r="104" spans="1:3" ht="12" customHeight="1" x14ac:dyDescent="0.2">
      <c r="A104" s="207" t="s">
        <v>106</v>
      </c>
      <c r="B104" s="415" t="s">
        <v>294</v>
      </c>
      <c r="C104" s="426"/>
    </row>
    <row r="105" spans="1:3" ht="12" customHeight="1" x14ac:dyDescent="0.2">
      <c r="A105" s="207" t="s">
        <v>108</v>
      </c>
      <c r="B105" s="414" t="s">
        <v>295</v>
      </c>
      <c r="C105" s="426"/>
    </row>
    <row r="106" spans="1:3" ht="12" customHeight="1" x14ac:dyDescent="0.2">
      <c r="A106" s="207" t="s">
        <v>143</v>
      </c>
      <c r="B106" s="414" t="s">
        <v>296</v>
      </c>
      <c r="C106" s="426"/>
    </row>
    <row r="107" spans="1:3" ht="12" customHeight="1" x14ac:dyDescent="0.2">
      <c r="A107" s="207" t="s">
        <v>290</v>
      </c>
      <c r="B107" s="415" t="s">
        <v>297</v>
      </c>
      <c r="C107" s="426"/>
    </row>
    <row r="108" spans="1:3" ht="12" customHeight="1" x14ac:dyDescent="0.2">
      <c r="A108" s="215" t="s">
        <v>291</v>
      </c>
      <c r="B108" s="413" t="s">
        <v>298</v>
      </c>
      <c r="C108" s="426"/>
    </row>
    <row r="109" spans="1:3" ht="12" customHeight="1" x14ac:dyDescent="0.2">
      <c r="A109" s="207" t="s">
        <v>376</v>
      </c>
      <c r="B109" s="413" t="s">
        <v>299</v>
      </c>
      <c r="C109" s="426"/>
    </row>
    <row r="110" spans="1:3" ht="12" customHeight="1" x14ac:dyDescent="0.2">
      <c r="A110" s="207" t="s">
        <v>377</v>
      </c>
      <c r="B110" s="415" t="s">
        <v>300</v>
      </c>
      <c r="C110" s="425"/>
    </row>
    <row r="111" spans="1:3" ht="12" customHeight="1" x14ac:dyDescent="0.2">
      <c r="A111" s="207" t="s">
        <v>381</v>
      </c>
      <c r="B111" s="412" t="s">
        <v>44</v>
      </c>
      <c r="C111" s="425"/>
    </row>
    <row r="112" spans="1:3" ht="12" customHeight="1" x14ac:dyDescent="0.2">
      <c r="A112" s="208" t="s">
        <v>382</v>
      </c>
      <c r="B112" s="411" t="s">
        <v>449</v>
      </c>
      <c r="C112" s="426"/>
    </row>
    <row r="113" spans="1:3" ht="12" customHeight="1" thickBot="1" x14ac:dyDescent="0.25">
      <c r="A113" s="216" t="s">
        <v>383</v>
      </c>
      <c r="B113" s="437" t="s">
        <v>450</v>
      </c>
      <c r="C113" s="431"/>
    </row>
    <row r="114" spans="1:3" ht="12" customHeight="1" thickBot="1" x14ac:dyDescent="0.25">
      <c r="A114" s="22" t="s">
        <v>14</v>
      </c>
      <c r="B114" s="422" t="s">
        <v>301</v>
      </c>
      <c r="C114" s="323">
        <f>+C115+C117+C119</f>
        <v>0</v>
      </c>
    </row>
    <row r="115" spans="1:3" ht="12" customHeight="1" x14ac:dyDescent="0.2">
      <c r="A115" s="206" t="s">
        <v>94</v>
      </c>
      <c r="B115" s="411" t="s">
        <v>167</v>
      </c>
      <c r="C115" s="424"/>
    </row>
    <row r="116" spans="1:3" ht="12" customHeight="1" x14ac:dyDescent="0.2">
      <c r="A116" s="206" t="s">
        <v>95</v>
      </c>
      <c r="B116" s="417" t="s">
        <v>305</v>
      </c>
      <c r="C116" s="424"/>
    </row>
    <row r="117" spans="1:3" ht="12" customHeight="1" x14ac:dyDescent="0.2">
      <c r="A117" s="206" t="s">
        <v>96</v>
      </c>
      <c r="B117" s="417" t="s">
        <v>144</v>
      </c>
      <c r="C117" s="425"/>
    </row>
    <row r="118" spans="1:3" ht="12" customHeight="1" x14ac:dyDescent="0.2">
      <c r="A118" s="206" t="s">
        <v>97</v>
      </c>
      <c r="B118" s="417" t="s">
        <v>306</v>
      </c>
      <c r="C118" s="425"/>
    </row>
    <row r="119" spans="1:3" ht="12" customHeight="1" x14ac:dyDescent="0.2">
      <c r="A119" s="206" t="s">
        <v>98</v>
      </c>
      <c r="B119" s="390" t="s">
        <v>169</v>
      </c>
      <c r="C119" s="425"/>
    </row>
    <row r="120" spans="1:3" ht="12" customHeight="1" x14ac:dyDescent="0.2">
      <c r="A120" s="206" t="s">
        <v>107</v>
      </c>
      <c r="B120" s="389" t="s">
        <v>368</v>
      </c>
      <c r="C120" s="425"/>
    </row>
    <row r="121" spans="1:3" ht="12" customHeight="1" x14ac:dyDescent="0.2">
      <c r="A121" s="206" t="s">
        <v>109</v>
      </c>
      <c r="B121" s="418" t="s">
        <v>311</v>
      </c>
      <c r="C121" s="425"/>
    </row>
    <row r="122" spans="1:3" ht="12" customHeight="1" x14ac:dyDescent="0.2">
      <c r="A122" s="206" t="s">
        <v>145</v>
      </c>
      <c r="B122" s="415" t="s">
        <v>294</v>
      </c>
      <c r="C122" s="425"/>
    </row>
    <row r="123" spans="1:3" ht="12" customHeight="1" x14ac:dyDescent="0.2">
      <c r="A123" s="206" t="s">
        <v>146</v>
      </c>
      <c r="B123" s="415" t="s">
        <v>310</v>
      </c>
      <c r="C123" s="425"/>
    </row>
    <row r="124" spans="1:3" ht="12" customHeight="1" x14ac:dyDescent="0.2">
      <c r="A124" s="206" t="s">
        <v>147</v>
      </c>
      <c r="B124" s="415" t="s">
        <v>309</v>
      </c>
      <c r="C124" s="425"/>
    </row>
    <row r="125" spans="1:3" ht="12" customHeight="1" x14ac:dyDescent="0.2">
      <c r="A125" s="206" t="s">
        <v>302</v>
      </c>
      <c r="B125" s="415" t="s">
        <v>297</v>
      </c>
      <c r="C125" s="425"/>
    </row>
    <row r="126" spans="1:3" ht="12" customHeight="1" x14ac:dyDescent="0.2">
      <c r="A126" s="206" t="s">
        <v>303</v>
      </c>
      <c r="B126" s="415" t="s">
        <v>308</v>
      </c>
      <c r="C126" s="425"/>
    </row>
    <row r="127" spans="1:3" ht="12" customHeight="1" thickBot="1" x14ac:dyDescent="0.25">
      <c r="A127" s="215" t="s">
        <v>304</v>
      </c>
      <c r="B127" s="415" t="s">
        <v>307</v>
      </c>
      <c r="C127" s="426"/>
    </row>
    <row r="128" spans="1:3" ht="12" customHeight="1" thickBot="1" x14ac:dyDescent="0.25">
      <c r="A128" s="22" t="s">
        <v>15</v>
      </c>
      <c r="B128" s="328" t="s">
        <v>386</v>
      </c>
      <c r="C128" s="323">
        <f>+C93+C114</f>
        <v>0</v>
      </c>
    </row>
    <row r="129" spans="1:11" ht="12" customHeight="1" thickBot="1" x14ac:dyDescent="0.25">
      <c r="A129" s="22" t="s">
        <v>16</v>
      </c>
      <c r="B129" s="328" t="s">
        <v>387</v>
      </c>
      <c r="C129" s="323">
        <f>+C130+C131+C132</f>
        <v>0</v>
      </c>
    </row>
    <row r="130" spans="1:11" s="48" customFormat="1" ht="12" customHeight="1" x14ac:dyDescent="0.2">
      <c r="A130" s="206" t="s">
        <v>206</v>
      </c>
      <c r="B130" s="419" t="s">
        <v>454</v>
      </c>
      <c r="C130" s="425"/>
    </row>
    <row r="131" spans="1:11" ht="12" customHeight="1" x14ac:dyDescent="0.2">
      <c r="A131" s="206" t="s">
        <v>207</v>
      </c>
      <c r="B131" s="419" t="s">
        <v>395</v>
      </c>
      <c r="C131" s="425"/>
    </row>
    <row r="132" spans="1:11" ht="12" customHeight="1" thickBot="1" x14ac:dyDescent="0.25">
      <c r="A132" s="215" t="s">
        <v>208</v>
      </c>
      <c r="B132" s="420" t="s">
        <v>453</v>
      </c>
      <c r="C132" s="425"/>
    </row>
    <row r="133" spans="1:11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</row>
    <row r="134" spans="1:11" ht="12" customHeight="1" x14ac:dyDescent="0.2">
      <c r="A134" s="206" t="s">
        <v>81</v>
      </c>
      <c r="B134" s="419" t="s">
        <v>397</v>
      </c>
      <c r="C134" s="425"/>
    </row>
    <row r="135" spans="1:11" ht="12" customHeight="1" x14ac:dyDescent="0.2">
      <c r="A135" s="206" t="s">
        <v>82</v>
      </c>
      <c r="B135" s="419" t="s">
        <v>389</v>
      </c>
      <c r="C135" s="425"/>
    </row>
    <row r="136" spans="1:11" ht="12" customHeight="1" x14ac:dyDescent="0.2">
      <c r="A136" s="206" t="s">
        <v>83</v>
      </c>
      <c r="B136" s="419" t="s">
        <v>390</v>
      </c>
      <c r="C136" s="425"/>
    </row>
    <row r="137" spans="1:11" ht="12" customHeight="1" x14ac:dyDescent="0.2">
      <c r="A137" s="206" t="s">
        <v>132</v>
      </c>
      <c r="B137" s="419" t="s">
        <v>452</v>
      </c>
      <c r="C137" s="425"/>
    </row>
    <row r="138" spans="1:11" ht="12" customHeight="1" x14ac:dyDescent="0.2">
      <c r="A138" s="206" t="s">
        <v>133</v>
      </c>
      <c r="B138" s="419" t="s">
        <v>392</v>
      </c>
      <c r="C138" s="425"/>
    </row>
    <row r="139" spans="1:11" s="48" customFormat="1" ht="12" customHeight="1" thickBot="1" x14ac:dyDescent="0.25">
      <c r="A139" s="215" t="s">
        <v>134</v>
      </c>
      <c r="B139" s="420" t="s">
        <v>393</v>
      </c>
      <c r="C139" s="425"/>
    </row>
    <row r="140" spans="1:11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K140" s="114"/>
    </row>
    <row r="141" spans="1:11" x14ac:dyDescent="0.2">
      <c r="A141" s="206" t="s">
        <v>84</v>
      </c>
      <c r="B141" s="419" t="s">
        <v>312</v>
      </c>
      <c r="C141" s="425"/>
    </row>
    <row r="142" spans="1:11" ht="12" customHeight="1" x14ac:dyDescent="0.2">
      <c r="A142" s="206" t="s">
        <v>85</v>
      </c>
      <c r="B142" s="419" t="s">
        <v>313</v>
      </c>
      <c r="C142" s="425"/>
    </row>
    <row r="143" spans="1:11" s="48" customFormat="1" ht="12" customHeight="1" x14ac:dyDescent="0.2">
      <c r="A143" s="206" t="s">
        <v>226</v>
      </c>
      <c r="B143" s="419" t="s">
        <v>476</v>
      </c>
      <c r="C143" s="425"/>
    </row>
    <row r="144" spans="1:11" s="48" customFormat="1" ht="12" customHeight="1" x14ac:dyDescent="0.2">
      <c r="A144" s="206" t="s">
        <v>227</v>
      </c>
      <c r="B144" s="419" t="s">
        <v>402</v>
      </c>
      <c r="C144" s="425"/>
    </row>
    <row r="145" spans="1:3" s="48" customFormat="1" ht="12" customHeight="1" thickBot="1" x14ac:dyDescent="0.25">
      <c r="A145" s="215" t="s">
        <v>228</v>
      </c>
      <c r="B145" s="420" t="s">
        <v>332</v>
      </c>
      <c r="C145" s="425"/>
    </row>
    <row r="146" spans="1:3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</row>
    <row r="147" spans="1:3" s="48" customFormat="1" ht="12" customHeight="1" x14ac:dyDescent="0.2">
      <c r="A147" s="206" t="s">
        <v>86</v>
      </c>
      <c r="B147" s="419" t="s">
        <v>398</v>
      </c>
      <c r="C147" s="425"/>
    </row>
    <row r="148" spans="1:3" s="48" customFormat="1" ht="12" customHeight="1" x14ac:dyDescent="0.2">
      <c r="A148" s="206" t="s">
        <v>87</v>
      </c>
      <c r="B148" s="419" t="s">
        <v>405</v>
      </c>
      <c r="C148" s="425"/>
    </row>
    <row r="149" spans="1:3" s="48" customFormat="1" ht="12" customHeight="1" x14ac:dyDescent="0.2">
      <c r="A149" s="206" t="s">
        <v>238</v>
      </c>
      <c r="B149" s="419" t="s">
        <v>400</v>
      </c>
      <c r="C149" s="425"/>
    </row>
    <row r="150" spans="1:3" ht="12.75" customHeight="1" x14ac:dyDescent="0.2">
      <c r="A150" s="206" t="s">
        <v>239</v>
      </c>
      <c r="B150" s="419" t="s">
        <v>455</v>
      </c>
      <c r="C150" s="425"/>
    </row>
    <row r="151" spans="1:3" ht="12.75" customHeight="1" thickBot="1" x14ac:dyDescent="0.25">
      <c r="A151" s="215" t="s">
        <v>404</v>
      </c>
      <c r="B151" s="420" t="s">
        <v>407</v>
      </c>
      <c r="C151" s="426"/>
    </row>
    <row r="152" spans="1:3" ht="12.75" customHeight="1" thickBot="1" x14ac:dyDescent="0.25">
      <c r="A152" s="242" t="s">
        <v>20</v>
      </c>
      <c r="B152" s="328" t="s">
        <v>408</v>
      </c>
      <c r="C152" s="432"/>
    </row>
    <row r="153" spans="1:3" ht="12" customHeight="1" thickBot="1" x14ac:dyDescent="0.25">
      <c r="A153" s="242" t="s">
        <v>21</v>
      </c>
      <c r="B153" s="328" t="s">
        <v>409</v>
      </c>
      <c r="C153" s="432"/>
    </row>
    <row r="154" spans="1:3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</row>
    <row r="155" spans="1:3" ht="13.5" thickBot="1" x14ac:dyDescent="0.25">
      <c r="A155" s="217" t="s">
        <v>23</v>
      </c>
      <c r="B155" s="329" t="s">
        <v>410</v>
      </c>
      <c r="C155" s="434">
        <f>+C128+C154</f>
        <v>0</v>
      </c>
    </row>
    <row r="156" spans="1:3" ht="15" customHeight="1" thickBot="1" x14ac:dyDescent="0.25">
      <c r="A156" s="178"/>
      <c r="B156" s="179"/>
      <c r="C156" s="180"/>
    </row>
    <row r="157" spans="1:3" ht="14.25" customHeight="1" thickBot="1" x14ac:dyDescent="0.25">
      <c r="A157" s="113" t="s">
        <v>456</v>
      </c>
      <c r="B157" s="435"/>
      <c r="C157" s="436"/>
    </row>
    <row r="158" spans="1:3" ht="13.5" thickBot="1" x14ac:dyDescent="0.25">
      <c r="A158" s="113" t="s">
        <v>160</v>
      </c>
      <c r="B158" s="435"/>
      <c r="C158" s="43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.83203125" style="181" customWidth="1"/>
    <col min="2" max="2" width="60.83203125" style="182" customWidth="1"/>
    <col min="3" max="4" width="15.83203125" style="183" customWidth="1"/>
    <col min="5" max="7" width="15.6640625" style="183" customWidth="1"/>
    <col min="8" max="8" width="27.66406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+CONCATENATE("8.19. melléklet a 3/",LEFT(ÖSSZEFÜGGÉSEK!A5,4),". (II.27) önkormányzati rendelethez")</f>
        <v>8.19.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546</v>
      </c>
      <c r="C3" s="442" t="s">
        <v>547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522"/>
      <c r="B4" s="523"/>
      <c r="C4" s="521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520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9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9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9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9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9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9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9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9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9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9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9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9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9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30320802</v>
      </c>
      <c r="D93" s="325">
        <f>+D94+D95+D96+D97+D98+D111</f>
        <v>30720802</v>
      </c>
      <c r="E93" s="325">
        <f>+E94+E95+E96+E97+E98+E111</f>
        <v>30720802</v>
      </c>
      <c r="F93" s="325">
        <f>+F94+F95+F96+F97+F98+F111</f>
        <v>30677907</v>
      </c>
      <c r="G93" s="325">
        <f>+G94+G95+G96+G97+G98+G111</f>
        <v>27650795</v>
      </c>
      <c r="H93" s="325"/>
    </row>
    <row r="94" spans="1:9" x14ac:dyDescent="0.2">
      <c r="A94" s="214" t="s">
        <v>88</v>
      </c>
      <c r="B94" s="410" t="s">
        <v>43</v>
      </c>
      <c r="C94" s="465">
        <v>25238980</v>
      </c>
      <c r="D94" s="465">
        <f>25238980+400000</f>
        <v>25638980</v>
      </c>
      <c r="E94" s="465">
        <v>25638980</v>
      </c>
      <c r="F94" s="465">
        <v>25638980</v>
      </c>
      <c r="G94" s="465">
        <v>24076139</v>
      </c>
      <c r="H94" s="426" t="s">
        <v>616</v>
      </c>
    </row>
    <row r="95" spans="1:9" ht="12" customHeight="1" x14ac:dyDescent="0.2">
      <c r="A95" s="207" t="s">
        <v>89</v>
      </c>
      <c r="B95" s="411" t="s">
        <v>140</v>
      </c>
      <c r="C95" s="425">
        <v>4446822</v>
      </c>
      <c r="D95" s="425">
        <f>4446822</f>
        <v>4446822</v>
      </c>
      <c r="E95" s="425">
        <v>4446822</v>
      </c>
      <c r="F95" s="425">
        <v>4403927</v>
      </c>
      <c r="G95" s="425">
        <v>3574656</v>
      </c>
      <c r="H95" s="628" t="s">
        <v>692</v>
      </c>
      <c r="I95" s="27"/>
    </row>
    <row r="96" spans="1:9" ht="12" customHeight="1" x14ac:dyDescent="0.2">
      <c r="A96" s="207" t="s">
        <v>90</v>
      </c>
      <c r="B96" s="411" t="s">
        <v>112</v>
      </c>
      <c r="C96" s="426">
        <v>635000</v>
      </c>
      <c r="D96" s="426">
        <v>635000</v>
      </c>
      <c r="E96" s="426">
        <v>635000</v>
      </c>
      <c r="F96" s="426">
        <v>635000</v>
      </c>
      <c r="G96" s="596">
        <v>0</v>
      </c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127000</v>
      </c>
      <c r="D114" s="323">
        <f>+D115+D117+D119</f>
        <v>127000</v>
      </c>
      <c r="E114" s="323">
        <f>+E115+E117+E119</f>
        <v>127000</v>
      </c>
      <c r="F114" s="323">
        <f>+F115+F117+F119</f>
        <v>127000</v>
      </c>
      <c r="G114" s="652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>
        <v>127000</v>
      </c>
      <c r="D115" s="424">
        <v>127000</v>
      </c>
      <c r="E115" s="424">
        <v>127000</v>
      </c>
      <c r="F115" s="424">
        <v>127000</v>
      </c>
      <c r="G115" s="650">
        <v>0</v>
      </c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30447802</v>
      </c>
      <c r="D128" s="323">
        <f>+D93+D114</f>
        <v>30847802</v>
      </c>
      <c r="E128" s="323">
        <f>+E93+E114</f>
        <v>30847802</v>
      </c>
      <c r="F128" s="323">
        <f>+F93+F114</f>
        <v>30804907</v>
      </c>
      <c r="G128" s="323">
        <f>+G93+G114</f>
        <v>27650795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30447802</v>
      </c>
      <c r="D155" s="434">
        <f>+D128+D154</f>
        <v>30847802</v>
      </c>
      <c r="E155" s="434">
        <f>+E128+E154</f>
        <v>30847802</v>
      </c>
      <c r="F155" s="434">
        <f>+F128+F154</f>
        <v>30804907</v>
      </c>
      <c r="G155" s="434">
        <f>+G128+G154</f>
        <v>27650795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.83203125" style="181" customWidth="1"/>
    <col min="2" max="2" width="60.5" style="182" customWidth="1"/>
    <col min="3" max="4" width="16" style="183" customWidth="1"/>
    <col min="5" max="7" width="14.6640625" style="183" customWidth="1"/>
    <col min="8" max="8" width="20.33203125" style="183" customWidth="1"/>
    <col min="9" max="9" width="10.1640625" style="3" bestFit="1" customWidth="1"/>
    <col min="10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+CONCATENATE("8.20. melléklet a 3/",LEFT(ÖSSZEFÜGGÉSEK!A5,4),". (II.27) önkormányzati rendelethez")</f>
        <v>8.20.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548</v>
      </c>
      <c r="C3" s="442" t="s">
        <v>549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575688367</v>
      </c>
      <c r="D75" s="323">
        <f>SUM(D76:D77)</f>
        <v>575688367</v>
      </c>
      <c r="E75" s="323">
        <f>SUM(E76:E77)</f>
        <v>575688367</v>
      </c>
      <c r="F75" s="323">
        <f>SUM(F76:F77)</f>
        <v>575688367</v>
      </c>
      <c r="G75" s="323">
        <f>SUM(G76:G77)</f>
        <v>543870938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>
        <v>575688367</v>
      </c>
      <c r="D76" s="428">
        <v>575688367</v>
      </c>
      <c r="E76" s="428">
        <v>575688367</v>
      </c>
      <c r="F76" s="428">
        <v>575688367</v>
      </c>
      <c r="G76" s="428">
        <v>543870938</v>
      </c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575688367</v>
      </c>
      <c r="D89" s="427">
        <f>+D66+D70+D75+D78+D82+D88+D87</f>
        <v>575688367</v>
      </c>
      <c r="E89" s="427">
        <f>+E66+E70+E75+E78+E82+E88+E87</f>
        <v>575688367</v>
      </c>
      <c r="F89" s="427">
        <f>+F66+F70+F75+F78+F82+F88+F87</f>
        <v>575688367</v>
      </c>
      <c r="G89" s="427">
        <f>+G66+G70+G75+G78+G82+G88+G87</f>
        <v>543870938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575688367</v>
      </c>
      <c r="D90" s="427">
        <f>+D65+D89</f>
        <v>575688367</v>
      </c>
      <c r="E90" s="427">
        <f>+E65+E89</f>
        <v>575688367</v>
      </c>
      <c r="F90" s="427">
        <f>+F65+F89</f>
        <v>575688367</v>
      </c>
      <c r="G90" s="427">
        <f>+G65+G89</f>
        <v>543870938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0</v>
      </c>
      <c r="D93" s="325">
        <f>+D94+D95+D96+D97+D98+D111</f>
        <v>0</v>
      </c>
      <c r="E93" s="325">
        <f>+E94+E95+E96+E97+E98+E111</f>
        <v>0</v>
      </c>
      <c r="F93" s="325">
        <f>+F94+F95+F96+F97+F98+F111</f>
        <v>0</v>
      </c>
      <c r="G93" s="325">
        <f>+G94+G95+G96+G97+G98+G111</f>
        <v>0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/>
      <c r="D96" s="426"/>
      <c r="E96" s="426"/>
      <c r="F96" s="426"/>
      <c r="G96" s="426"/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0</v>
      </c>
      <c r="D128" s="323">
        <f>+D93+D114</f>
        <v>0</v>
      </c>
      <c r="E128" s="323">
        <f>+E93+E114</f>
        <v>0</v>
      </c>
      <c r="F128" s="323">
        <f>+F93+F114</f>
        <v>0</v>
      </c>
      <c r="G128" s="323">
        <f>+G93+G114</f>
        <v>0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503652762</v>
      </c>
      <c r="D140" s="427">
        <f>+D141+D142+D144+D145+D143</f>
        <v>517601447</v>
      </c>
      <c r="E140" s="427">
        <f>+E141+E142+E144+E145+E143</f>
        <v>525655558</v>
      </c>
      <c r="F140" s="427">
        <f>+F141+F142+F144+F145+F143</f>
        <v>530773806</v>
      </c>
      <c r="G140" s="427">
        <f>+G141+G142+G144+G145+G143</f>
        <v>471036769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90" x14ac:dyDescent="0.2">
      <c r="A143" s="206" t="s">
        <v>226</v>
      </c>
      <c r="B143" s="419" t="s">
        <v>476</v>
      </c>
      <c r="C143" s="425">
        <v>503652762</v>
      </c>
      <c r="D143" s="425">
        <f>503652762+559392+966000+192000+11100000+572112+559181</f>
        <v>517601447</v>
      </c>
      <c r="E143" s="425">
        <v>525655558</v>
      </c>
      <c r="F143" s="425">
        <v>530773806</v>
      </c>
      <c r="G143" s="425">
        <v>471036769</v>
      </c>
      <c r="H143" s="425" t="s">
        <v>709</v>
      </c>
      <c r="I143" s="640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503652762</v>
      </c>
      <c r="D154" s="434">
        <f>+D129+D133+D140+D146+D152+D153</f>
        <v>517601447</v>
      </c>
      <c r="E154" s="434">
        <f>+E129+E133+E140+E146+E152+E153</f>
        <v>525655558</v>
      </c>
      <c r="F154" s="434">
        <f>+F129+F133+F140+F146+F152+F153</f>
        <v>530773806</v>
      </c>
      <c r="G154" s="434">
        <f>+G129+G133+G140+G146+G152+G153</f>
        <v>471036769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503652762</v>
      </c>
      <c r="D155" s="434">
        <f>+D128+D154</f>
        <v>517601447</v>
      </c>
      <c r="E155" s="434">
        <f>+E128+E154</f>
        <v>525655558</v>
      </c>
      <c r="F155" s="434">
        <f>+F128+F154</f>
        <v>530773806</v>
      </c>
      <c r="G155" s="434">
        <f>+G128+G154</f>
        <v>471036769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83203125" style="181" customWidth="1"/>
    <col min="2" max="2" width="61" style="182" customWidth="1"/>
    <col min="3" max="4" width="15.83203125" style="183" customWidth="1"/>
    <col min="5" max="5" width="15" style="183" customWidth="1"/>
    <col min="6" max="6" width="15.33203125" style="183" customWidth="1"/>
    <col min="7" max="8" width="16.832031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+CONCATENATE("8.21. melléklet a 3/",LEFT(ÖSSZEFÜGGÉSEK!A5,4),". (II.27) önkormányzati rendelethez")</f>
        <v>8.21.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550</v>
      </c>
      <c r="C3" s="442" t="s">
        <v>551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51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0</v>
      </c>
      <c r="D93" s="325">
        <f>+D94+D95+D96+D97+D98+D111</f>
        <v>0</v>
      </c>
      <c r="E93" s="325">
        <f>+E94+E95+E96+E97+E98+E111</f>
        <v>0</v>
      </c>
      <c r="F93" s="325">
        <f>+F94+F95+F96+F97+F98+F111</f>
        <v>0</v>
      </c>
      <c r="G93" s="325">
        <f>+G94+G95+G96+G97+G98+G111</f>
        <v>0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/>
      <c r="D96" s="426"/>
      <c r="E96" s="426"/>
      <c r="F96" s="426"/>
      <c r="G96" s="426"/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0</v>
      </c>
      <c r="D128" s="323">
        <f>+D93+D114</f>
        <v>0</v>
      </c>
      <c r="E128" s="323">
        <f>+E93+E114</f>
        <v>0</v>
      </c>
      <c r="F128" s="323">
        <f>+F93+F114</f>
        <v>0</v>
      </c>
      <c r="G128" s="323">
        <f>+G93+G114</f>
        <v>0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21245720</v>
      </c>
      <c r="D129" s="323">
        <f>+D130+D131+D132</f>
        <v>21245720</v>
      </c>
      <c r="E129" s="323">
        <f>+E130+E131+E132</f>
        <v>21245720</v>
      </c>
      <c r="F129" s="323">
        <f>+F130+F131+F132</f>
        <v>21245720</v>
      </c>
      <c r="G129" s="323">
        <f>+G130+G131+G132</f>
        <v>21245720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>
        <v>21245720</v>
      </c>
      <c r="D130" s="425">
        <v>21245720</v>
      </c>
      <c r="E130" s="425">
        <v>21245720</v>
      </c>
      <c r="F130" s="425">
        <v>21245720</v>
      </c>
      <c r="G130" s="425">
        <v>21245720</v>
      </c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21245720</v>
      </c>
      <c r="D154" s="434">
        <f>+D129+D133+D140+D146+D152+D153</f>
        <v>21245720</v>
      </c>
      <c r="E154" s="434">
        <f>+E129+E133+E140+E146+E152+E153</f>
        <v>21245720</v>
      </c>
      <c r="F154" s="434">
        <f>+F129+F133+F140+F146+F152+F153</f>
        <v>21245720</v>
      </c>
      <c r="G154" s="434">
        <f>+G129+G133+G140+G146+G152+G153</f>
        <v>21245720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21245720</v>
      </c>
      <c r="D155" s="434">
        <f>+D128+D154</f>
        <v>21245720</v>
      </c>
      <c r="E155" s="434">
        <f>+E128+E154</f>
        <v>21245720</v>
      </c>
      <c r="F155" s="434">
        <f>+F128+F154</f>
        <v>21245720</v>
      </c>
      <c r="G155" s="434">
        <f>+G128+G154</f>
        <v>21245720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/>
    </sheetView>
  </sheetViews>
  <sheetFormatPr defaultRowHeight="12.75" x14ac:dyDescent="0.2"/>
  <cols>
    <col min="1" max="1" width="15.83203125" style="181" customWidth="1"/>
    <col min="2" max="2" width="60" style="182" customWidth="1"/>
    <col min="3" max="5" width="16" style="183" customWidth="1"/>
    <col min="6" max="7" width="15.6640625" style="183" customWidth="1"/>
    <col min="8" max="8" width="25" style="183" customWidth="1"/>
    <col min="9" max="9" width="13.5" style="3" bestFit="1" customWidth="1"/>
    <col min="10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+CONCATENATE("8.22. melléklet a 3/",LEFT(ÖSSZEFÜGGÉSEK!A5,4),". (II.27) önkormányzati rendelethez")</f>
        <v>8.22.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603</v>
      </c>
      <c r="C3" s="442" t="s">
        <v>552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9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9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9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9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9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9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9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9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9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9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9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9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9" s="47" customFormat="1" ht="12" customHeight="1" thickBot="1" x14ac:dyDescent="0.25">
      <c r="A29" s="22" t="s">
        <v>130</v>
      </c>
      <c r="B29" s="322" t="s">
        <v>205</v>
      </c>
      <c r="C29" s="427">
        <f>SUM(C30:C36)</f>
        <v>1064265000</v>
      </c>
      <c r="D29" s="427">
        <f>SUM(D30:D36)</f>
        <v>1064265000</v>
      </c>
      <c r="E29" s="427">
        <f>SUM(E30:E36)</f>
        <v>1064265000</v>
      </c>
      <c r="F29" s="427">
        <f>SUM(F30:F36)</f>
        <v>1064265000</v>
      </c>
      <c r="G29" s="427">
        <f>SUM(G30:G36)</f>
        <v>775033787</v>
      </c>
      <c r="H29" s="427"/>
      <c r="I29" s="631"/>
    </row>
    <row r="30" spans="1:9" s="47" customFormat="1" ht="12" customHeight="1" x14ac:dyDescent="0.2">
      <c r="A30" s="206" t="s">
        <v>206</v>
      </c>
      <c r="B30" s="387" t="s">
        <v>491</v>
      </c>
      <c r="C30" s="424">
        <v>160000000</v>
      </c>
      <c r="D30" s="424">
        <v>160000000</v>
      </c>
      <c r="E30" s="424">
        <v>160000000</v>
      </c>
      <c r="F30" s="424">
        <v>169200000</v>
      </c>
      <c r="G30" s="424">
        <v>189149080</v>
      </c>
      <c r="H30" s="637" t="s">
        <v>693</v>
      </c>
      <c r="I30" s="631"/>
    </row>
    <row r="31" spans="1:9" s="47" customFormat="1" ht="12" customHeight="1" x14ac:dyDescent="0.2">
      <c r="A31" s="207" t="s">
        <v>207</v>
      </c>
      <c r="B31" s="388" t="s">
        <v>553</v>
      </c>
      <c r="C31" s="425">
        <v>20000000</v>
      </c>
      <c r="D31" s="425">
        <v>20000000</v>
      </c>
      <c r="E31" s="425">
        <v>20000000</v>
      </c>
      <c r="F31" s="425">
        <v>20000000</v>
      </c>
      <c r="G31" s="425">
        <v>27441372</v>
      </c>
      <c r="H31" s="489"/>
      <c r="I31" s="631"/>
    </row>
    <row r="32" spans="1:9" s="47" customFormat="1" ht="12" customHeight="1" x14ac:dyDescent="0.2">
      <c r="A32" s="207" t="s">
        <v>208</v>
      </c>
      <c r="B32" s="388" t="s">
        <v>554</v>
      </c>
      <c r="C32" s="489">
        <v>0</v>
      </c>
      <c r="D32" s="489">
        <v>0</v>
      </c>
      <c r="E32" s="489">
        <v>0</v>
      </c>
      <c r="F32" s="489">
        <v>0</v>
      </c>
      <c r="G32" s="489">
        <v>196841</v>
      </c>
      <c r="H32" s="489"/>
      <c r="I32" s="631"/>
    </row>
    <row r="33" spans="1:9" s="47" customFormat="1" ht="12" customHeight="1" x14ac:dyDescent="0.2">
      <c r="A33" s="207" t="s">
        <v>209</v>
      </c>
      <c r="B33" s="388" t="s">
        <v>493</v>
      </c>
      <c r="C33" s="425">
        <v>850000000</v>
      </c>
      <c r="D33" s="425">
        <v>850000000</v>
      </c>
      <c r="E33" s="425">
        <v>850000000</v>
      </c>
      <c r="F33" s="425">
        <v>840800000</v>
      </c>
      <c r="G33" s="425">
        <v>548122166</v>
      </c>
      <c r="H33" s="425"/>
      <c r="I33" s="631"/>
    </row>
    <row r="34" spans="1:9" s="47" customFormat="1" ht="12" customHeight="1" x14ac:dyDescent="0.2">
      <c r="A34" s="207" t="s">
        <v>488</v>
      </c>
      <c r="B34" s="388" t="s">
        <v>494</v>
      </c>
      <c r="C34" s="425">
        <v>750000</v>
      </c>
      <c r="D34" s="425">
        <v>750000</v>
      </c>
      <c r="E34" s="425">
        <v>750000</v>
      </c>
      <c r="F34" s="425">
        <v>750000</v>
      </c>
      <c r="G34" s="425">
        <v>3060960</v>
      </c>
      <c r="H34" s="425"/>
      <c r="I34" s="631"/>
    </row>
    <row r="35" spans="1:9" s="47" customFormat="1" ht="12" customHeight="1" x14ac:dyDescent="0.2">
      <c r="A35" s="207" t="s">
        <v>489</v>
      </c>
      <c r="B35" s="388" t="s">
        <v>210</v>
      </c>
      <c r="C35" s="425">
        <v>29300000</v>
      </c>
      <c r="D35" s="425">
        <v>29300000</v>
      </c>
      <c r="E35" s="425">
        <v>29300000</v>
      </c>
      <c r="F35" s="425">
        <v>29300000</v>
      </c>
      <c r="G35" s="489">
        <v>0</v>
      </c>
      <c r="H35" s="425"/>
      <c r="I35" s="631"/>
    </row>
    <row r="36" spans="1:9" s="47" customFormat="1" ht="12" customHeight="1" thickBot="1" x14ac:dyDescent="0.25">
      <c r="A36" s="208" t="s">
        <v>490</v>
      </c>
      <c r="B36" s="392" t="s">
        <v>212</v>
      </c>
      <c r="C36" s="426">
        <v>4215000</v>
      </c>
      <c r="D36" s="426">
        <v>4215000</v>
      </c>
      <c r="E36" s="426">
        <v>4215000</v>
      </c>
      <c r="F36" s="426">
        <v>4215000</v>
      </c>
      <c r="G36" s="426">
        <f>892422+5833997+324949+6000+6000</f>
        <v>7063368</v>
      </c>
      <c r="H36" s="426"/>
      <c r="I36" s="631"/>
    </row>
    <row r="37" spans="1:9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9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9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9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9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9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9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9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9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9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9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9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1064265000</v>
      </c>
      <c r="D65" s="427">
        <f>+D8+D15+D22+D29+D37+D49+D55+D60</f>
        <v>1064265000</v>
      </c>
      <c r="E65" s="427">
        <f>+E8+E15+E22+E29+E37+E49+E55+E60</f>
        <v>1064265000</v>
      </c>
      <c r="F65" s="427">
        <f>+F8+F15+F22+F29+F37+F49+F55+F60</f>
        <v>1064265000</v>
      </c>
      <c r="G65" s="427">
        <f>+G8+G15+G22+G29+G37+G49+G55+G60</f>
        <v>775033787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1064265000</v>
      </c>
      <c r="D90" s="427">
        <f>+D65+D89</f>
        <v>1064265000</v>
      </c>
      <c r="E90" s="427">
        <f>+E65+E89</f>
        <v>1064265000</v>
      </c>
      <c r="F90" s="427">
        <f>+F65+F89</f>
        <v>1064265000</v>
      </c>
      <c r="G90" s="427">
        <f>+G65+G89</f>
        <v>775033787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0</v>
      </c>
      <c r="D93" s="325">
        <f>+D94+D95+D96+D97+D98+D111</f>
        <v>0</v>
      </c>
      <c r="E93" s="325">
        <f>+E94+E95+E96+E97+E98+E111</f>
        <v>0</v>
      </c>
      <c r="F93" s="325">
        <f>+F94+F95+F96+F97+F98+F111</f>
        <v>0</v>
      </c>
      <c r="G93" s="325">
        <f>+G94+G95+G96+G97+G98+G111</f>
        <v>0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/>
      <c r="D96" s="426"/>
      <c r="E96" s="426"/>
      <c r="F96" s="426"/>
      <c r="G96" s="426"/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26"/>
      <c r="E98" s="426"/>
      <c r="F98" s="426"/>
      <c r="G98" s="426"/>
      <c r="H98" s="426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0</v>
      </c>
      <c r="D128" s="323">
        <f>+D93+D114</f>
        <v>0</v>
      </c>
      <c r="E128" s="323">
        <f>+E93+E114</f>
        <v>0</v>
      </c>
      <c r="F128" s="323">
        <f>+F93+F114</f>
        <v>0</v>
      </c>
      <c r="G128" s="323">
        <f>+G93+G114</f>
        <v>0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0</v>
      </c>
      <c r="D155" s="434">
        <f>+D128+D154</f>
        <v>0</v>
      </c>
      <c r="E155" s="434">
        <f>+E128+E154</f>
        <v>0</v>
      </c>
      <c r="F155" s="434">
        <f>+F128+F154</f>
        <v>0</v>
      </c>
      <c r="G155" s="434">
        <f>+G128+G154</f>
        <v>0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I159"/>
  <sheetViews>
    <sheetView zoomScaleNormal="100" zoomScaleSheetLayoutView="100" workbookViewId="0">
      <selection sqref="A1:D1"/>
    </sheetView>
  </sheetViews>
  <sheetFormatPr defaultRowHeight="15.75" x14ac:dyDescent="0.25"/>
  <cols>
    <col min="1" max="1" width="7.5" style="174" customWidth="1"/>
    <col min="2" max="2" width="49.83203125" style="174" customWidth="1"/>
    <col min="3" max="7" width="15.1640625" style="175" customWidth="1"/>
    <col min="8" max="8" width="9.33203125" style="194" customWidth="1"/>
    <col min="9" max="16384" width="9.33203125" style="194"/>
  </cols>
  <sheetData>
    <row r="1" spans="1:7" ht="15.95" customHeight="1" x14ac:dyDescent="0.25">
      <c r="A1" s="677" t="s">
        <v>10</v>
      </c>
      <c r="B1" s="677"/>
      <c r="C1" s="677"/>
      <c r="D1" s="677"/>
      <c r="E1" s="194"/>
      <c r="F1" s="194"/>
      <c r="G1" s="194"/>
    </row>
    <row r="2" spans="1:7" ht="15.95" customHeight="1" thickBot="1" x14ac:dyDescent="0.3">
      <c r="A2" s="675" t="s">
        <v>590</v>
      </c>
      <c r="B2" s="675"/>
      <c r="C2" s="145"/>
      <c r="D2" s="145"/>
      <c r="E2" s="145"/>
      <c r="F2" s="145"/>
      <c r="G2" s="145" t="str">
        <f>'1.2.sz.mell.'!G2</f>
        <v>Forintban!</v>
      </c>
    </row>
    <row r="3" spans="1:7" ht="38.1" customHeight="1" thickBot="1" x14ac:dyDescent="0.3">
      <c r="A3" s="19" t="s">
        <v>61</v>
      </c>
      <c r="B3" s="385" t="s">
        <v>12</v>
      </c>
      <c r="C3" s="396" t="str">
        <f>+CONCATENATE(LEFT(ÖSSZEFÜGGÉSEK!A5,4),". évi előirányzat")</f>
        <v>2020. évi előirányzat</v>
      </c>
      <c r="D3" s="396" t="str">
        <f>+CONCATENATE(LEFT(ÖSSZEFÜGGÉSEK!A20,4),". I. módosítás")</f>
        <v>2020. I. módosítás</v>
      </c>
      <c r="E3" s="396" t="str">
        <f>+CONCATENATE(LEFT(ÖSSZEFÜGGÉSEK!A21,4),". II. módosítás")</f>
        <v>2020. II. módosítás</v>
      </c>
      <c r="F3" s="396" t="str">
        <f>+CONCATENATE(LEFT(ÖSSZEFÜGGÉSEK!A22,4),". III. módosítás")</f>
        <v>2020. III. módosítás</v>
      </c>
      <c r="G3" s="396" t="str">
        <f>+CONCATENATE(LEFT(ÖSSZEFÜGGÉSEK!A23,4),". teljesítés")</f>
        <v>2020. teljesítés</v>
      </c>
    </row>
    <row r="4" spans="1:7" s="195" customFormat="1" ht="12" customHeight="1" thickBot="1" x14ac:dyDescent="0.25">
      <c r="A4" s="192"/>
      <c r="B4" s="386" t="s">
        <v>430</v>
      </c>
      <c r="C4" s="397" t="s">
        <v>431</v>
      </c>
      <c r="D4" s="397" t="s">
        <v>432</v>
      </c>
      <c r="E4" s="397" t="s">
        <v>434</v>
      </c>
      <c r="F4" s="397" t="s">
        <v>433</v>
      </c>
      <c r="G4" s="397" t="s">
        <v>435</v>
      </c>
    </row>
    <row r="5" spans="1:7" s="196" customFormat="1" ht="12" customHeight="1" thickBot="1" x14ac:dyDescent="0.25">
      <c r="A5" s="16" t="s">
        <v>13</v>
      </c>
      <c r="B5" s="322" t="s">
        <v>190</v>
      </c>
      <c r="C5" s="323">
        <f>'8.1 sz. mell(múzeum)'!C8</f>
        <v>0</v>
      </c>
      <c r="D5" s="323">
        <f>'8.1 sz. mell(múzeum)'!D8</f>
        <v>0</v>
      </c>
      <c r="E5" s="323">
        <f>'8.1 sz. mell(múzeum)'!E8</f>
        <v>0</v>
      </c>
      <c r="F5" s="323">
        <f>'8.1 sz. mell(múzeum)'!F8</f>
        <v>0</v>
      </c>
      <c r="G5" s="323">
        <f>'8.1 sz. mell(múzeum)'!G8</f>
        <v>0</v>
      </c>
    </row>
    <row r="6" spans="1:7" s="196" customFormat="1" ht="12" customHeight="1" x14ac:dyDescent="0.2">
      <c r="A6" s="11" t="s">
        <v>88</v>
      </c>
      <c r="B6" s="387" t="s">
        <v>191</v>
      </c>
      <c r="C6" s="405">
        <f>'8.1 sz. mell(múzeum)'!C9</f>
        <v>0</v>
      </c>
      <c r="D6" s="405">
        <f>'8.1 sz. mell(múzeum)'!D9</f>
        <v>0</v>
      </c>
      <c r="E6" s="405">
        <f>'8.1 sz. mell(múzeum)'!E9</f>
        <v>0</v>
      </c>
      <c r="F6" s="405">
        <f>'8.1 sz. mell(múzeum)'!F9</f>
        <v>0</v>
      </c>
      <c r="G6" s="405">
        <f>'8.1 sz. mell(múzeum)'!G9</f>
        <v>0</v>
      </c>
    </row>
    <row r="7" spans="1:7" s="196" customFormat="1" ht="12" customHeight="1" x14ac:dyDescent="0.2">
      <c r="A7" s="10" t="s">
        <v>89</v>
      </c>
      <c r="B7" s="388" t="s">
        <v>192</v>
      </c>
      <c r="C7" s="399">
        <f>'8.1 sz. mell(múzeum)'!C10</f>
        <v>0</v>
      </c>
      <c r="D7" s="399">
        <f>'8.1 sz. mell(múzeum)'!D10</f>
        <v>0</v>
      </c>
      <c r="E7" s="399">
        <f>'8.1 sz. mell(múzeum)'!E10</f>
        <v>0</v>
      </c>
      <c r="F7" s="399">
        <f>'8.1 sz. mell(múzeum)'!F10</f>
        <v>0</v>
      </c>
      <c r="G7" s="399">
        <f>'8.1 sz. mell(múzeum)'!G10</f>
        <v>0</v>
      </c>
    </row>
    <row r="8" spans="1:7" s="196" customFormat="1" ht="12" customHeight="1" x14ac:dyDescent="0.2">
      <c r="A8" s="10" t="s">
        <v>90</v>
      </c>
      <c r="B8" s="388" t="s">
        <v>486</v>
      </c>
      <c r="C8" s="399">
        <f>'8.1 sz. mell(múzeum)'!C11</f>
        <v>0</v>
      </c>
      <c r="D8" s="399">
        <f>'8.1 sz. mell(múzeum)'!D11</f>
        <v>0</v>
      </c>
      <c r="E8" s="399">
        <f>'8.1 sz. mell(múzeum)'!E11</f>
        <v>0</v>
      </c>
      <c r="F8" s="399">
        <f>'8.1 sz. mell(múzeum)'!F11</f>
        <v>0</v>
      </c>
      <c r="G8" s="399">
        <f>'8.1 sz. mell(múzeum)'!G11</f>
        <v>0</v>
      </c>
    </row>
    <row r="9" spans="1:7" s="196" customFormat="1" ht="12" customHeight="1" x14ac:dyDescent="0.2">
      <c r="A9" s="10" t="s">
        <v>91</v>
      </c>
      <c r="B9" s="388" t="s">
        <v>194</v>
      </c>
      <c r="C9" s="399">
        <f>'8.1 sz. mell(múzeum)'!C12</f>
        <v>0</v>
      </c>
      <c r="D9" s="399">
        <f>'8.1 sz. mell(múzeum)'!D12</f>
        <v>0</v>
      </c>
      <c r="E9" s="399">
        <f>'8.1 sz. mell(múzeum)'!E12</f>
        <v>0</v>
      </c>
      <c r="F9" s="399">
        <f>'8.1 sz. mell(múzeum)'!F12</f>
        <v>0</v>
      </c>
      <c r="G9" s="399">
        <f>'8.1 sz. mell(múzeum)'!G12</f>
        <v>0</v>
      </c>
    </row>
    <row r="10" spans="1:7" s="196" customFormat="1" ht="12" customHeight="1" x14ac:dyDescent="0.2">
      <c r="A10" s="10" t="s">
        <v>114</v>
      </c>
      <c r="B10" s="389" t="s">
        <v>370</v>
      </c>
      <c r="C10" s="406">
        <f>'8.1 sz. mell(múzeum)'!C13</f>
        <v>0</v>
      </c>
      <c r="D10" s="406">
        <f>'8.1 sz. mell(múzeum)'!D13</f>
        <v>0</v>
      </c>
      <c r="E10" s="406">
        <f>'8.1 sz. mell(múzeum)'!E13</f>
        <v>0</v>
      </c>
      <c r="F10" s="406">
        <f>'8.1 sz. mell(múzeum)'!F13</f>
        <v>0</v>
      </c>
      <c r="G10" s="399">
        <f>'8.1 sz. mell(múzeum)'!G13</f>
        <v>0</v>
      </c>
    </row>
    <row r="11" spans="1:7" s="196" customFormat="1" ht="12" customHeight="1" thickBot="1" x14ac:dyDescent="0.25">
      <c r="A11" s="12" t="s">
        <v>92</v>
      </c>
      <c r="B11" s="390" t="s">
        <v>371</v>
      </c>
      <c r="C11" s="407">
        <f>'8.1 sz. mell(múzeum)'!C14</f>
        <v>0</v>
      </c>
      <c r="D11" s="407">
        <f>'8.1 sz. mell(múzeum)'!D14</f>
        <v>0</v>
      </c>
      <c r="E11" s="407">
        <f>'8.1 sz. mell(múzeum)'!E14</f>
        <v>0</v>
      </c>
      <c r="F11" s="407">
        <f>'8.1 sz. mell(múzeum)'!F14</f>
        <v>0</v>
      </c>
      <c r="G11" s="407">
        <f>'8.1 sz. mell(múzeum)'!G14</f>
        <v>0</v>
      </c>
    </row>
    <row r="12" spans="1:7" s="196" customFormat="1" ht="12" customHeight="1" thickBot="1" x14ac:dyDescent="0.25">
      <c r="A12" s="16" t="s">
        <v>14</v>
      </c>
      <c r="B12" s="324" t="s">
        <v>195</v>
      </c>
      <c r="C12" s="323">
        <f>'8.1 sz. mell(múzeum)'!C15</f>
        <v>0</v>
      </c>
      <c r="D12" s="323">
        <f>'8.1 sz. mell(múzeum)'!D15</f>
        <v>0</v>
      </c>
      <c r="E12" s="323">
        <f>'8.1 sz. mell(múzeum)'!E15</f>
        <v>0</v>
      </c>
      <c r="F12" s="323">
        <f>'8.1 sz. mell(múzeum)'!F15</f>
        <v>0</v>
      </c>
      <c r="G12" s="323">
        <f>'8.1 sz. mell(múzeum)'!G15</f>
        <v>0</v>
      </c>
    </row>
    <row r="13" spans="1:7" s="196" customFormat="1" ht="12" customHeight="1" x14ac:dyDescent="0.2">
      <c r="A13" s="11" t="s">
        <v>94</v>
      </c>
      <c r="B13" s="387" t="s">
        <v>196</v>
      </c>
      <c r="C13" s="405">
        <f>'8.1 sz. mell(múzeum)'!C16</f>
        <v>0</v>
      </c>
      <c r="D13" s="405">
        <f>'8.1 sz. mell(múzeum)'!D16</f>
        <v>0</v>
      </c>
      <c r="E13" s="405">
        <f>'8.1 sz. mell(múzeum)'!E16</f>
        <v>0</v>
      </c>
      <c r="F13" s="405">
        <f>'8.1 sz. mell(múzeum)'!F16</f>
        <v>0</v>
      </c>
      <c r="G13" s="405">
        <f>'8.1 sz. mell(múzeum)'!G16</f>
        <v>0</v>
      </c>
    </row>
    <row r="14" spans="1:7" s="196" customFormat="1" ht="12" customHeight="1" x14ac:dyDescent="0.2">
      <c r="A14" s="10" t="s">
        <v>95</v>
      </c>
      <c r="B14" s="388" t="s">
        <v>197</v>
      </c>
      <c r="C14" s="406">
        <f>'8.1 sz. mell(múzeum)'!C17</f>
        <v>0</v>
      </c>
      <c r="D14" s="406">
        <f>'8.1 sz. mell(múzeum)'!D17</f>
        <v>0</v>
      </c>
      <c r="E14" s="406">
        <f>'8.1 sz. mell(múzeum)'!E17</f>
        <v>0</v>
      </c>
      <c r="F14" s="609">
        <f>'8.1 sz. mell(múzeum)'!F17</f>
        <v>0</v>
      </c>
      <c r="G14" s="402">
        <f>'8.1 sz. mell(múzeum)'!G17</f>
        <v>0</v>
      </c>
    </row>
    <row r="15" spans="1:7" s="196" customFormat="1" ht="12" customHeight="1" x14ac:dyDescent="0.2">
      <c r="A15" s="10" t="s">
        <v>96</v>
      </c>
      <c r="B15" s="388" t="s">
        <v>362</v>
      </c>
      <c r="C15" s="400">
        <f>'8.1 sz. mell(múzeum)'!C18</f>
        <v>0</v>
      </c>
      <c r="D15" s="400">
        <f>'8.1 sz. mell(múzeum)'!D18</f>
        <v>0</v>
      </c>
      <c r="E15" s="400">
        <f>'8.1 sz. mell(múzeum)'!E18</f>
        <v>0</v>
      </c>
      <c r="F15" s="641">
        <f>'8.1 sz. mell(múzeum)'!F18</f>
        <v>0</v>
      </c>
      <c r="G15" s="402">
        <f>'8.1 sz. mell(múzeum)'!G18</f>
        <v>0</v>
      </c>
    </row>
    <row r="16" spans="1:7" s="196" customFormat="1" ht="12" customHeight="1" x14ac:dyDescent="0.2">
      <c r="A16" s="10" t="s">
        <v>97</v>
      </c>
      <c r="B16" s="388" t="s">
        <v>363</v>
      </c>
      <c r="C16" s="400">
        <f>'8.1 sz. mell(múzeum)'!C19</f>
        <v>0</v>
      </c>
      <c r="D16" s="400">
        <f>'8.1 sz. mell(múzeum)'!D19</f>
        <v>0</v>
      </c>
      <c r="E16" s="400">
        <f>'8.1 sz. mell(múzeum)'!E19</f>
        <v>0</v>
      </c>
      <c r="F16" s="641">
        <f>'8.1 sz. mell(múzeum)'!F19</f>
        <v>0</v>
      </c>
      <c r="G16" s="402">
        <f>'8.1 sz. mell(múzeum)'!G19</f>
        <v>0</v>
      </c>
    </row>
    <row r="17" spans="1:7" s="196" customFormat="1" ht="12" customHeight="1" x14ac:dyDescent="0.2">
      <c r="A17" s="10" t="s">
        <v>98</v>
      </c>
      <c r="B17" s="388" t="s">
        <v>198</v>
      </c>
      <c r="C17" s="400">
        <f>'8.1 sz. mell(múzeum)'!C20</f>
        <v>0</v>
      </c>
      <c r="D17" s="400">
        <f>'8.1 sz. mell(múzeum)'!D20</f>
        <v>0</v>
      </c>
      <c r="E17" s="400">
        <f>'8.1 sz. mell(múzeum)'!E20</f>
        <v>0</v>
      </c>
      <c r="F17" s="641">
        <f>'8.1 sz. mell(múzeum)'!F20</f>
        <v>0</v>
      </c>
      <c r="G17" s="402">
        <f>'8.1 sz. mell(múzeum)'!G20</f>
        <v>0</v>
      </c>
    </row>
    <row r="18" spans="1:7" s="196" customFormat="1" ht="12" customHeight="1" thickBot="1" x14ac:dyDescent="0.25">
      <c r="A18" s="12" t="s">
        <v>107</v>
      </c>
      <c r="B18" s="390" t="s">
        <v>199</v>
      </c>
      <c r="C18" s="407">
        <f>'8.1 sz. mell(múzeum)'!C21</f>
        <v>0</v>
      </c>
      <c r="D18" s="407">
        <f>'8.1 sz. mell(múzeum)'!D21</f>
        <v>0</v>
      </c>
      <c r="E18" s="407">
        <f>'8.1 sz. mell(múzeum)'!E21</f>
        <v>0</v>
      </c>
      <c r="F18" s="407">
        <f>'8.1 sz. mell(múzeum)'!F21</f>
        <v>0</v>
      </c>
      <c r="G18" s="407">
        <f>'8.1 sz. mell(múzeum)'!G21</f>
        <v>0</v>
      </c>
    </row>
    <row r="19" spans="1:7" s="196" customFormat="1" ht="12" customHeight="1" thickBot="1" x14ac:dyDescent="0.25">
      <c r="A19" s="16" t="s">
        <v>15</v>
      </c>
      <c r="B19" s="322" t="s">
        <v>200</v>
      </c>
      <c r="C19" s="323">
        <f>'8.1 sz. mell(múzeum)'!C22</f>
        <v>0</v>
      </c>
      <c r="D19" s="323">
        <f>'8.1 sz. mell(múzeum)'!D22</f>
        <v>0</v>
      </c>
      <c r="E19" s="323">
        <f>'8.1 sz. mell(múzeum)'!E22</f>
        <v>0</v>
      </c>
      <c r="F19" s="323">
        <f>'8.1 sz. mell(múzeum)'!F22</f>
        <v>0</v>
      </c>
      <c r="G19" s="325">
        <f>'8.1 sz. mell(múzeum)'!G22</f>
        <v>0</v>
      </c>
    </row>
    <row r="20" spans="1:7" s="196" customFormat="1" ht="12" customHeight="1" x14ac:dyDescent="0.2">
      <c r="A20" s="11" t="s">
        <v>77</v>
      </c>
      <c r="B20" s="387" t="s">
        <v>201</v>
      </c>
      <c r="C20" s="325">
        <f>'8.1 sz. mell(múzeum)'!C23</f>
        <v>0</v>
      </c>
      <c r="D20" s="325">
        <f>'8.1 sz. mell(múzeum)'!D23</f>
        <v>0</v>
      </c>
      <c r="E20" s="325">
        <f>'8.1 sz. mell(múzeum)'!E23</f>
        <v>0</v>
      </c>
      <c r="F20" s="537">
        <f>'8.1 sz. mell(múzeum)'!F23</f>
        <v>0</v>
      </c>
      <c r="G20" s="405">
        <f>'8.1 sz. mell(múzeum)'!G23</f>
        <v>0</v>
      </c>
    </row>
    <row r="21" spans="1:7" s="196" customFormat="1" ht="12" customHeight="1" x14ac:dyDescent="0.2">
      <c r="A21" s="10" t="s">
        <v>78</v>
      </c>
      <c r="B21" s="388" t="s">
        <v>202</v>
      </c>
      <c r="C21" s="400">
        <f>'8.1 sz. mell(múzeum)'!C24</f>
        <v>0</v>
      </c>
      <c r="D21" s="400">
        <f>'8.1 sz. mell(múzeum)'!D24</f>
        <v>0</v>
      </c>
      <c r="E21" s="400">
        <f>'8.1 sz. mell(múzeum)'!E24</f>
        <v>0</v>
      </c>
      <c r="F21" s="641">
        <f>'8.1 sz. mell(múzeum)'!F24</f>
        <v>0</v>
      </c>
      <c r="G21" s="399">
        <f>'8.1 sz. mell(múzeum)'!G24</f>
        <v>0</v>
      </c>
    </row>
    <row r="22" spans="1:7" s="196" customFormat="1" ht="12" customHeight="1" x14ac:dyDescent="0.2">
      <c r="A22" s="10" t="s">
        <v>79</v>
      </c>
      <c r="B22" s="388" t="s">
        <v>364</v>
      </c>
      <c r="C22" s="400">
        <f>'8.1 sz. mell(múzeum)'!C25</f>
        <v>0</v>
      </c>
      <c r="D22" s="400">
        <f>'8.1 sz. mell(múzeum)'!D25</f>
        <v>0</v>
      </c>
      <c r="E22" s="400">
        <f>'8.1 sz. mell(múzeum)'!E25</f>
        <v>0</v>
      </c>
      <c r="F22" s="641">
        <f>'8.1 sz. mell(múzeum)'!F25</f>
        <v>0</v>
      </c>
      <c r="G22" s="399">
        <f>'8.1 sz. mell(múzeum)'!G25</f>
        <v>0</v>
      </c>
    </row>
    <row r="23" spans="1:7" s="196" customFormat="1" ht="12" customHeight="1" x14ac:dyDescent="0.2">
      <c r="A23" s="10" t="s">
        <v>80</v>
      </c>
      <c r="B23" s="388" t="s">
        <v>365</v>
      </c>
      <c r="C23" s="400">
        <f>'8.1 sz. mell(múzeum)'!C26</f>
        <v>0</v>
      </c>
      <c r="D23" s="400">
        <f>'8.1 sz. mell(múzeum)'!D26</f>
        <v>0</v>
      </c>
      <c r="E23" s="400">
        <f>'8.1 sz. mell(múzeum)'!E26</f>
        <v>0</v>
      </c>
      <c r="F23" s="641">
        <f>'8.1 sz. mell(múzeum)'!F26</f>
        <v>0</v>
      </c>
      <c r="G23" s="399">
        <f>'8.1 sz. mell(múzeum)'!G26</f>
        <v>0</v>
      </c>
    </row>
    <row r="24" spans="1:7" s="196" customFormat="1" ht="12" customHeight="1" x14ac:dyDescent="0.2">
      <c r="A24" s="10" t="s">
        <v>128</v>
      </c>
      <c r="B24" s="388" t="s">
        <v>203</v>
      </c>
      <c r="C24" s="399">
        <f>'8.1 sz. mell(múzeum)'!C27</f>
        <v>0</v>
      </c>
      <c r="D24" s="399">
        <f>'8.1 sz. mell(múzeum)'!D27</f>
        <v>0</v>
      </c>
      <c r="E24" s="399">
        <f>'8.1 sz. mell(múzeum)'!E27</f>
        <v>0</v>
      </c>
      <c r="F24" s="607">
        <f>'8.1 sz. mell(múzeum)'!F27</f>
        <v>0</v>
      </c>
      <c r="G24" s="399">
        <f>'8.1 sz. mell(múzeum)'!G27</f>
        <v>0</v>
      </c>
    </row>
    <row r="25" spans="1:7" s="196" customFormat="1" ht="12" customHeight="1" thickBot="1" x14ac:dyDescent="0.25">
      <c r="A25" s="12" t="s">
        <v>129</v>
      </c>
      <c r="B25" s="391" t="s">
        <v>204</v>
      </c>
      <c r="C25" s="408">
        <f>'8.1 sz. mell(múzeum)'!C28</f>
        <v>0</v>
      </c>
      <c r="D25" s="408">
        <f>'8.1 sz. mell(múzeum)'!D28</f>
        <v>0</v>
      </c>
      <c r="E25" s="408">
        <f>'8.1 sz. mell(múzeum)'!E28</f>
        <v>0</v>
      </c>
      <c r="F25" s="540">
        <f>'8.1 sz. mell(múzeum)'!F28</f>
        <v>0</v>
      </c>
      <c r="G25" s="407">
        <f>'8.1 sz. mell(múzeum)'!G28</f>
        <v>0</v>
      </c>
    </row>
    <row r="26" spans="1:7" s="196" customFormat="1" ht="12" customHeight="1" thickBot="1" x14ac:dyDescent="0.25">
      <c r="A26" s="16" t="s">
        <v>130</v>
      </c>
      <c r="B26" s="322" t="s">
        <v>487</v>
      </c>
      <c r="C26" s="323">
        <f>'8.1 sz. mell(múzeum)'!C29</f>
        <v>0</v>
      </c>
      <c r="D26" s="323">
        <f>'8.1 sz. mell(múzeum)'!D29</f>
        <v>0</v>
      </c>
      <c r="E26" s="323">
        <f>'8.1 sz. mell(múzeum)'!E29</f>
        <v>0</v>
      </c>
      <c r="F26" s="323">
        <f>'8.1 sz. mell(múzeum)'!F29</f>
        <v>0</v>
      </c>
      <c r="G26" s="406">
        <f>'8.1 sz. mell(múzeum)'!G29</f>
        <v>0</v>
      </c>
    </row>
    <row r="27" spans="1:7" s="196" customFormat="1" ht="12" customHeight="1" x14ac:dyDescent="0.2">
      <c r="A27" s="11" t="s">
        <v>206</v>
      </c>
      <c r="B27" s="387" t="s">
        <v>491</v>
      </c>
      <c r="C27" s="325">
        <f>'8.1 sz. mell(múzeum)'!C30</f>
        <v>0</v>
      </c>
      <c r="D27" s="325">
        <f>'8.1 sz. mell(múzeum)'!D30</f>
        <v>0</v>
      </c>
      <c r="E27" s="325">
        <f>'8.1 sz. mell(múzeum)'!E30</f>
        <v>0</v>
      </c>
      <c r="F27" s="537">
        <f>'8.1 sz. mell(múzeum)'!F30</f>
        <v>0</v>
      </c>
      <c r="G27" s="405">
        <f>'8.1 sz. mell(múzeum)'!G30</f>
        <v>0</v>
      </c>
    </row>
    <row r="28" spans="1:7" s="196" customFormat="1" ht="12" customHeight="1" x14ac:dyDescent="0.2">
      <c r="A28" s="10" t="s">
        <v>207</v>
      </c>
      <c r="B28" s="388" t="s">
        <v>492</v>
      </c>
      <c r="C28" s="400">
        <f>'8.1 sz. mell(múzeum)'!C31</f>
        <v>0</v>
      </c>
      <c r="D28" s="400">
        <f>'8.1 sz. mell(múzeum)'!D31</f>
        <v>0</v>
      </c>
      <c r="E28" s="400">
        <f>'8.1 sz. mell(múzeum)'!E31</f>
        <v>0</v>
      </c>
      <c r="F28" s="641">
        <f>'8.1 sz. mell(múzeum)'!F31</f>
        <v>0</v>
      </c>
      <c r="G28" s="399">
        <f>'8.1 sz. mell(múzeum)'!G31</f>
        <v>0</v>
      </c>
    </row>
    <row r="29" spans="1:7" s="196" customFormat="1" ht="12" customHeight="1" x14ac:dyDescent="0.2">
      <c r="A29" s="10" t="s">
        <v>208</v>
      </c>
      <c r="B29" s="388" t="s">
        <v>493</v>
      </c>
      <c r="C29" s="400">
        <f>'8.1 sz. mell(múzeum)'!C32</f>
        <v>0</v>
      </c>
      <c r="D29" s="400">
        <f>'8.1 sz. mell(múzeum)'!D32</f>
        <v>0</v>
      </c>
      <c r="E29" s="400">
        <f>'8.1 sz. mell(múzeum)'!E32</f>
        <v>0</v>
      </c>
      <c r="F29" s="641">
        <f>'8.1 sz. mell(múzeum)'!F32</f>
        <v>0</v>
      </c>
      <c r="G29" s="399">
        <f>'8.1 sz. mell(múzeum)'!G32</f>
        <v>0</v>
      </c>
    </row>
    <row r="30" spans="1:7" s="196" customFormat="1" ht="12" customHeight="1" x14ac:dyDescent="0.2">
      <c r="A30" s="10" t="s">
        <v>209</v>
      </c>
      <c r="B30" s="388" t="s">
        <v>494</v>
      </c>
      <c r="C30" s="400">
        <f>'8.1 sz. mell(múzeum)'!C33</f>
        <v>0</v>
      </c>
      <c r="D30" s="400">
        <f>'8.1 sz. mell(múzeum)'!D33</f>
        <v>0</v>
      </c>
      <c r="E30" s="400">
        <f>'8.1 sz. mell(múzeum)'!E33</f>
        <v>0</v>
      </c>
      <c r="F30" s="641">
        <f>'8.1 sz. mell(múzeum)'!F33</f>
        <v>0</v>
      </c>
      <c r="G30" s="399">
        <f>'8.1 sz. mell(múzeum)'!G33</f>
        <v>0</v>
      </c>
    </row>
    <row r="31" spans="1:7" s="196" customFormat="1" ht="12" customHeight="1" x14ac:dyDescent="0.2">
      <c r="A31" s="10" t="s">
        <v>488</v>
      </c>
      <c r="B31" s="388" t="s">
        <v>210</v>
      </c>
      <c r="C31" s="399">
        <f>'8.1 sz. mell(múzeum)'!C34</f>
        <v>0</v>
      </c>
      <c r="D31" s="399">
        <f>'8.1 sz. mell(múzeum)'!D34</f>
        <v>0</v>
      </c>
      <c r="E31" s="399">
        <f>'8.1 sz. mell(múzeum)'!E34</f>
        <v>0</v>
      </c>
      <c r="F31" s="607">
        <f>'8.1 sz. mell(múzeum)'!F34</f>
        <v>0</v>
      </c>
      <c r="G31" s="399">
        <f>'8.1 sz. mell(múzeum)'!G34</f>
        <v>0</v>
      </c>
    </row>
    <row r="32" spans="1:7" s="196" customFormat="1" ht="12" customHeight="1" x14ac:dyDescent="0.2">
      <c r="A32" s="10" t="s">
        <v>489</v>
      </c>
      <c r="B32" s="388" t="s">
        <v>211</v>
      </c>
      <c r="C32" s="406">
        <f>'8.1 sz. mell(múzeum)'!C35</f>
        <v>0</v>
      </c>
      <c r="D32" s="406">
        <f>'8.1 sz. mell(múzeum)'!D35</f>
        <v>0</v>
      </c>
      <c r="E32" s="406">
        <f>'8.1 sz. mell(múzeum)'!E35</f>
        <v>0</v>
      </c>
      <c r="F32" s="609">
        <f>'8.1 sz. mell(múzeum)'!F35</f>
        <v>0</v>
      </c>
      <c r="G32" s="399">
        <f>'8.1 sz. mell(múzeum)'!G35</f>
        <v>0</v>
      </c>
    </row>
    <row r="33" spans="1:7" s="196" customFormat="1" ht="12" customHeight="1" thickBot="1" x14ac:dyDescent="0.25">
      <c r="A33" s="12" t="s">
        <v>490</v>
      </c>
      <c r="B33" s="392" t="s">
        <v>212</v>
      </c>
      <c r="C33" s="407">
        <f>'8.1 sz. mell(múzeum)'!C36</f>
        <v>0</v>
      </c>
      <c r="D33" s="407">
        <f>'8.1 sz. mell(múzeum)'!D36</f>
        <v>0</v>
      </c>
      <c r="E33" s="407">
        <f>'8.1 sz. mell(múzeum)'!E36</f>
        <v>0</v>
      </c>
      <c r="F33" s="608">
        <f>'8.1 sz. mell(múzeum)'!F36</f>
        <v>0</v>
      </c>
      <c r="G33" s="407">
        <f>'8.1 sz. mell(múzeum)'!G36</f>
        <v>0</v>
      </c>
    </row>
    <row r="34" spans="1:7" s="196" customFormat="1" ht="12" customHeight="1" thickBot="1" x14ac:dyDescent="0.25">
      <c r="A34" s="16" t="s">
        <v>17</v>
      </c>
      <c r="B34" s="322" t="s">
        <v>372</v>
      </c>
      <c r="C34" s="323">
        <f>'8.1 sz. mell(múzeum)'!C37</f>
        <v>101600</v>
      </c>
      <c r="D34" s="323">
        <f>'8.1 sz. mell(múzeum)'!D37</f>
        <v>101600</v>
      </c>
      <c r="E34" s="323">
        <f>'8.1 sz. mell(múzeum)'!E37</f>
        <v>101600</v>
      </c>
      <c r="F34" s="323">
        <f>'8.1 sz. mell(múzeum)'!F37</f>
        <v>101600</v>
      </c>
      <c r="G34" s="406">
        <f>'8.1 sz. mell(múzeum)'!G37</f>
        <v>55800</v>
      </c>
    </row>
    <row r="35" spans="1:7" s="196" customFormat="1" ht="12" customHeight="1" x14ac:dyDescent="0.2">
      <c r="A35" s="11" t="s">
        <v>81</v>
      </c>
      <c r="B35" s="387" t="s">
        <v>215</v>
      </c>
      <c r="C35" s="325">
        <f>'8.1 sz. mell(múzeum)'!C38</f>
        <v>0</v>
      </c>
      <c r="D35" s="325">
        <f>'8.1 sz. mell(múzeum)'!D38</f>
        <v>0</v>
      </c>
      <c r="E35" s="325">
        <f>'8.1 sz. mell(múzeum)'!E38</f>
        <v>0</v>
      </c>
      <c r="F35" s="537">
        <f>'8.1 sz. mell(múzeum)'!F38</f>
        <v>0</v>
      </c>
      <c r="G35" s="405">
        <f>'8.1 sz. mell(múzeum)'!G38</f>
        <v>0</v>
      </c>
    </row>
    <row r="36" spans="1:7" s="196" customFormat="1" ht="12" customHeight="1" x14ac:dyDescent="0.2">
      <c r="A36" s="10" t="s">
        <v>82</v>
      </c>
      <c r="B36" s="388" t="s">
        <v>216</v>
      </c>
      <c r="C36" s="399">
        <f>'8.1 sz. mell(múzeum)'!C39</f>
        <v>80000</v>
      </c>
      <c r="D36" s="399">
        <f>'8.1 sz. mell(múzeum)'!D39</f>
        <v>80000</v>
      </c>
      <c r="E36" s="399">
        <f>'8.1 sz. mell(múzeum)'!E39</f>
        <v>80000</v>
      </c>
      <c r="F36" s="607">
        <f>'8.1 sz. mell(múzeum)'!F39</f>
        <v>80000</v>
      </c>
      <c r="G36" s="399">
        <f>'8.1 sz. mell(múzeum)'!G39</f>
        <v>43935</v>
      </c>
    </row>
    <row r="37" spans="1:7" s="196" customFormat="1" ht="12" customHeight="1" x14ac:dyDescent="0.2">
      <c r="A37" s="10" t="s">
        <v>83</v>
      </c>
      <c r="B37" s="388" t="s">
        <v>217</v>
      </c>
      <c r="C37" s="406">
        <f>'8.1 sz. mell(múzeum)'!C40</f>
        <v>0</v>
      </c>
      <c r="D37" s="406">
        <f>'8.1 sz. mell(múzeum)'!D40</f>
        <v>0</v>
      </c>
      <c r="E37" s="406">
        <f>'8.1 sz. mell(múzeum)'!E40</f>
        <v>0</v>
      </c>
      <c r="F37" s="609">
        <f>'8.1 sz. mell(múzeum)'!F40</f>
        <v>0</v>
      </c>
      <c r="G37" s="399">
        <f>'8.1 sz. mell(múzeum)'!G40</f>
        <v>0</v>
      </c>
    </row>
    <row r="38" spans="1:7" s="196" customFormat="1" ht="12" customHeight="1" x14ac:dyDescent="0.2">
      <c r="A38" s="10" t="s">
        <v>132</v>
      </c>
      <c r="B38" s="388" t="s">
        <v>218</v>
      </c>
      <c r="C38" s="399">
        <f>'8.1 sz. mell(múzeum)'!C41</f>
        <v>0</v>
      </c>
      <c r="D38" s="399">
        <f>'8.1 sz. mell(múzeum)'!D41</f>
        <v>0</v>
      </c>
      <c r="E38" s="399">
        <f>'8.1 sz. mell(múzeum)'!E41</f>
        <v>0</v>
      </c>
      <c r="F38" s="607">
        <f>'8.1 sz. mell(múzeum)'!F41</f>
        <v>0</v>
      </c>
      <c r="G38" s="399">
        <f>'8.1 sz. mell(múzeum)'!G41</f>
        <v>0</v>
      </c>
    </row>
    <row r="39" spans="1:7" s="196" customFormat="1" ht="12" customHeight="1" x14ac:dyDescent="0.2">
      <c r="A39" s="10" t="s">
        <v>133</v>
      </c>
      <c r="B39" s="388" t="s">
        <v>219</v>
      </c>
      <c r="C39" s="399">
        <f>'8.1 sz. mell(múzeum)'!C42</f>
        <v>0</v>
      </c>
      <c r="D39" s="399">
        <f>'8.1 sz. mell(múzeum)'!D42</f>
        <v>0</v>
      </c>
      <c r="E39" s="399">
        <f>'8.1 sz. mell(múzeum)'!E42</f>
        <v>0</v>
      </c>
      <c r="F39" s="607">
        <f>'8.1 sz. mell(múzeum)'!F42</f>
        <v>0</v>
      </c>
      <c r="G39" s="399">
        <f>'8.1 sz. mell(múzeum)'!G42</f>
        <v>0</v>
      </c>
    </row>
    <row r="40" spans="1:7" s="196" customFormat="1" ht="12" customHeight="1" x14ac:dyDescent="0.2">
      <c r="A40" s="10" t="s">
        <v>134</v>
      </c>
      <c r="B40" s="388" t="s">
        <v>220</v>
      </c>
      <c r="C40" s="399">
        <f>'8.1 sz. mell(múzeum)'!C43</f>
        <v>21600</v>
      </c>
      <c r="D40" s="399">
        <f>'8.1 sz. mell(múzeum)'!D43</f>
        <v>21600</v>
      </c>
      <c r="E40" s="399">
        <f>'8.1 sz. mell(múzeum)'!E43</f>
        <v>21600</v>
      </c>
      <c r="F40" s="607">
        <f>'8.1 sz. mell(múzeum)'!F43</f>
        <v>21600</v>
      </c>
      <c r="G40" s="399">
        <f>'8.1 sz. mell(múzeum)'!G43</f>
        <v>11865</v>
      </c>
    </row>
    <row r="41" spans="1:7" s="196" customFormat="1" ht="12" customHeight="1" x14ac:dyDescent="0.2">
      <c r="A41" s="10" t="s">
        <v>135</v>
      </c>
      <c r="B41" s="388" t="s">
        <v>221</v>
      </c>
      <c r="C41" s="406">
        <f>'8.1 sz. mell(múzeum)'!C44</f>
        <v>0</v>
      </c>
      <c r="D41" s="406">
        <f>'8.1 sz. mell(múzeum)'!D44</f>
        <v>0</v>
      </c>
      <c r="E41" s="406">
        <f>'8.1 sz. mell(múzeum)'!E44</f>
        <v>0</v>
      </c>
      <c r="F41" s="609">
        <f>'8.1 sz. mell(múzeum)'!F44</f>
        <v>0</v>
      </c>
      <c r="G41" s="399">
        <f>'8.1 sz. mell(múzeum)'!G44</f>
        <v>0</v>
      </c>
    </row>
    <row r="42" spans="1:7" s="196" customFormat="1" ht="12" customHeight="1" x14ac:dyDescent="0.2">
      <c r="A42" s="10" t="s">
        <v>136</v>
      </c>
      <c r="B42" s="388" t="s">
        <v>495</v>
      </c>
      <c r="C42" s="400">
        <f>'8.1 sz. mell(múzeum)'!C45</f>
        <v>0</v>
      </c>
      <c r="D42" s="400">
        <f>'8.1 sz. mell(múzeum)'!D45</f>
        <v>0</v>
      </c>
      <c r="E42" s="400">
        <f>'8.1 sz. mell(múzeum)'!E45</f>
        <v>0</v>
      </c>
      <c r="F42" s="641">
        <f>'8.1 sz. mell(múzeum)'!F45</f>
        <v>0</v>
      </c>
      <c r="G42" s="399">
        <f>'8.1 sz. mell(múzeum)'!G45</f>
        <v>0</v>
      </c>
    </row>
    <row r="43" spans="1:7" s="196" customFormat="1" ht="12" customHeight="1" x14ac:dyDescent="0.2">
      <c r="A43" s="10" t="s">
        <v>213</v>
      </c>
      <c r="B43" s="388" t="s">
        <v>223</v>
      </c>
      <c r="C43" s="400">
        <f>'8.1 sz. mell(múzeum)'!C46</f>
        <v>0</v>
      </c>
      <c r="D43" s="400">
        <f>'8.1 sz. mell(múzeum)'!D46</f>
        <v>0</v>
      </c>
      <c r="E43" s="400">
        <f>'8.1 sz. mell(múzeum)'!E46</f>
        <v>0</v>
      </c>
      <c r="F43" s="641">
        <f>'8.1 sz. mell(múzeum)'!F46</f>
        <v>0</v>
      </c>
      <c r="G43" s="399">
        <f>'8.1 sz. mell(múzeum)'!G46</f>
        <v>0</v>
      </c>
    </row>
    <row r="44" spans="1:7" s="196" customFormat="1" ht="12" customHeight="1" x14ac:dyDescent="0.2">
      <c r="A44" s="12" t="s">
        <v>214</v>
      </c>
      <c r="B44" s="391" t="s">
        <v>374</v>
      </c>
      <c r="C44" s="400">
        <f>'8.1 sz. mell(múzeum)'!C47</f>
        <v>0</v>
      </c>
      <c r="D44" s="400">
        <f>'8.1 sz. mell(múzeum)'!D47</f>
        <v>0</v>
      </c>
      <c r="E44" s="400">
        <f>'8.1 sz. mell(múzeum)'!E47</f>
        <v>0</v>
      </c>
      <c r="F44" s="641">
        <f>'8.1 sz. mell(múzeum)'!F47</f>
        <v>0</v>
      </c>
      <c r="G44" s="399">
        <f>'8.1 sz. mell(múzeum)'!G47</f>
        <v>0</v>
      </c>
    </row>
    <row r="45" spans="1:7" s="196" customFormat="1" ht="12" customHeight="1" thickBot="1" x14ac:dyDescent="0.25">
      <c r="A45" s="12" t="s">
        <v>373</v>
      </c>
      <c r="B45" s="390" t="s">
        <v>224</v>
      </c>
      <c r="C45" s="407">
        <f>'8.1 sz. mell(múzeum)'!C48</f>
        <v>0</v>
      </c>
      <c r="D45" s="407">
        <f>'8.1 sz. mell(múzeum)'!D48</f>
        <v>0</v>
      </c>
      <c r="E45" s="407">
        <f>'8.1 sz. mell(múzeum)'!E48</f>
        <v>0</v>
      </c>
      <c r="F45" s="608">
        <f>'8.1 sz. mell(múzeum)'!F48</f>
        <v>0</v>
      </c>
      <c r="G45" s="407">
        <f>'8.1 sz. mell(múzeum)'!G48</f>
        <v>0</v>
      </c>
    </row>
    <row r="46" spans="1:7" s="196" customFormat="1" ht="12" customHeight="1" thickBot="1" x14ac:dyDescent="0.25">
      <c r="A46" s="16" t="s">
        <v>18</v>
      </c>
      <c r="B46" s="322" t="s">
        <v>225</v>
      </c>
      <c r="C46" s="323">
        <f>'8.1 sz. mell(múzeum)'!C49</f>
        <v>0</v>
      </c>
      <c r="D46" s="323">
        <f>'8.1 sz. mell(múzeum)'!D49</f>
        <v>0</v>
      </c>
      <c r="E46" s="323">
        <f>'8.1 sz. mell(múzeum)'!E49</f>
        <v>0</v>
      </c>
      <c r="F46" s="323">
        <f>'8.1 sz. mell(múzeum)'!F49</f>
        <v>0</v>
      </c>
      <c r="G46" s="406">
        <f>'8.1 sz. mell(múzeum)'!G49</f>
        <v>0</v>
      </c>
    </row>
    <row r="47" spans="1:7" s="196" customFormat="1" ht="12" customHeight="1" x14ac:dyDescent="0.2">
      <c r="A47" s="11" t="s">
        <v>84</v>
      </c>
      <c r="B47" s="387" t="s">
        <v>229</v>
      </c>
      <c r="C47" s="405">
        <f>'8.1 sz. mell(múzeum)'!C50</f>
        <v>0</v>
      </c>
      <c r="D47" s="405">
        <f>'8.1 sz. mell(múzeum)'!D50</f>
        <v>0</v>
      </c>
      <c r="E47" s="405">
        <f>'8.1 sz. mell(múzeum)'!E50</f>
        <v>0</v>
      </c>
      <c r="F47" s="606">
        <f>'8.1 sz. mell(múzeum)'!F50</f>
        <v>0</v>
      </c>
      <c r="G47" s="405">
        <f>'8.1 sz. mell(múzeum)'!G50</f>
        <v>0</v>
      </c>
    </row>
    <row r="48" spans="1:7" s="196" customFormat="1" ht="12" customHeight="1" x14ac:dyDescent="0.2">
      <c r="A48" s="10" t="s">
        <v>85</v>
      </c>
      <c r="B48" s="388" t="s">
        <v>230</v>
      </c>
      <c r="C48" s="406">
        <f>'8.1 sz. mell(múzeum)'!C51</f>
        <v>0</v>
      </c>
      <c r="D48" s="406">
        <f>'8.1 sz. mell(múzeum)'!D51</f>
        <v>0</v>
      </c>
      <c r="E48" s="406">
        <f>'8.1 sz. mell(múzeum)'!E51</f>
        <v>0</v>
      </c>
      <c r="F48" s="609">
        <f>'8.1 sz. mell(múzeum)'!F51</f>
        <v>0</v>
      </c>
      <c r="G48" s="399">
        <f>'8.1 sz. mell(múzeum)'!G51</f>
        <v>0</v>
      </c>
    </row>
    <row r="49" spans="1:7" s="196" customFormat="1" ht="12" customHeight="1" x14ac:dyDescent="0.2">
      <c r="A49" s="10" t="s">
        <v>226</v>
      </c>
      <c r="B49" s="388" t="s">
        <v>231</v>
      </c>
      <c r="C49" s="399">
        <f>'8.1 sz. mell(múzeum)'!C52</f>
        <v>0</v>
      </c>
      <c r="D49" s="399">
        <f>'8.1 sz. mell(múzeum)'!D52</f>
        <v>0</v>
      </c>
      <c r="E49" s="399">
        <f>'8.1 sz. mell(múzeum)'!E52</f>
        <v>0</v>
      </c>
      <c r="F49" s="607">
        <f>'8.1 sz. mell(múzeum)'!F52</f>
        <v>0</v>
      </c>
      <c r="G49" s="399">
        <f>'8.1 sz. mell(múzeum)'!G52</f>
        <v>0</v>
      </c>
    </row>
    <row r="50" spans="1:7" s="196" customFormat="1" ht="12" customHeight="1" x14ac:dyDescent="0.2">
      <c r="A50" s="10" t="s">
        <v>227</v>
      </c>
      <c r="B50" s="388" t="s">
        <v>232</v>
      </c>
      <c r="C50" s="406">
        <f>'8.1 sz. mell(múzeum)'!C53</f>
        <v>0</v>
      </c>
      <c r="D50" s="406">
        <f>'8.1 sz. mell(múzeum)'!D53</f>
        <v>0</v>
      </c>
      <c r="E50" s="406">
        <f>'8.1 sz. mell(múzeum)'!E53</f>
        <v>0</v>
      </c>
      <c r="F50" s="609">
        <f>'8.1 sz. mell(múzeum)'!F53</f>
        <v>0</v>
      </c>
      <c r="G50" s="399">
        <f>'8.1 sz. mell(múzeum)'!G53</f>
        <v>0</v>
      </c>
    </row>
    <row r="51" spans="1:7" s="196" customFormat="1" ht="12" customHeight="1" thickBot="1" x14ac:dyDescent="0.25">
      <c r="A51" s="12" t="s">
        <v>228</v>
      </c>
      <c r="B51" s="390" t="s">
        <v>233</v>
      </c>
      <c r="C51" s="407">
        <f>'8.1 sz. mell(múzeum)'!C54</f>
        <v>0</v>
      </c>
      <c r="D51" s="407">
        <f>'8.1 sz. mell(múzeum)'!D54</f>
        <v>0</v>
      </c>
      <c r="E51" s="407">
        <f>'8.1 sz. mell(múzeum)'!E54</f>
        <v>0</v>
      </c>
      <c r="F51" s="608">
        <f>'8.1 sz. mell(múzeum)'!F54</f>
        <v>0</v>
      </c>
      <c r="G51" s="407">
        <f>'8.1 sz. mell(múzeum)'!G54</f>
        <v>0</v>
      </c>
    </row>
    <row r="52" spans="1:7" s="196" customFormat="1" ht="12" customHeight="1" thickBot="1" x14ac:dyDescent="0.25">
      <c r="A52" s="16" t="s">
        <v>137</v>
      </c>
      <c r="B52" s="322" t="s">
        <v>234</v>
      </c>
      <c r="C52" s="323">
        <f>'8.1 sz. mell(múzeum)'!C55</f>
        <v>0</v>
      </c>
      <c r="D52" s="323">
        <f>'8.1 sz. mell(múzeum)'!D55</f>
        <v>0</v>
      </c>
      <c r="E52" s="323">
        <f>'8.1 sz. mell(múzeum)'!E55</f>
        <v>0</v>
      </c>
      <c r="F52" s="323">
        <f>'8.1 sz. mell(múzeum)'!F55</f>
        <v>0</v>
      </c>
      <c r="G52" s="406">
        <f>'8.1 sz. mell(múzeum)'!G55</f>
        <v>0</v>
      </c>
    </row>
    <row r="53" spans="1:7" s="196" customFormat="1" ht="12" customHeight="1" x14ac:dyDescent="0.2">
      <c r="A53" s="11" t="s">
        <v>86</v>
      </c>
      <c r="B53" s="387" t="s">
        <v>235</v>
      </c>
      <c r="C53" s="405">
        <f>'8.1 sz. mell(múzeum)'!C56</f>
        <v>0</v>
      </c>
      <c r="D53" s="405">
        <f>'8.1 sz. mell(múzeum)'!D56</f>
        <v>0</v>
      </c>
      <c r="E53" s="405">
        <f>'8.1 sz. mell(múzeum)'!E56</f>
        <v>0</v>
      </c>
      <c r="F53" s="606">
        <f>'8.1 sz. mell(múzeum)'!F56</f>
        <v>0</v>
      </c>
      <c r="G53" s="405">
        <f>'8.1 sz. mell(múzeum)'!G56</f>
        <v>0</v>
      </c>
    </row>
    <row r="54" spans="1:7" s="196" customFormat="1" ht="12" customHeight="1" x14ac:dyDescent="0.2">
      <c r="A54" s="10" t="s">
        <v>87</v>
      </c>
      <c r="B54" s="388" t="s">
        <v>366</v>
      </c>
      <c r="C54" s="399">
        <f>'8.1 sz. mell(múzeum)'!C57</f>
        <v>0</v>
      </c>
      <c r="D54" s="399">
        <f>'8.1 sz. mell(múzeum)'!D57</f>
        <v>0</v>
      </c>
      <c r="E54" s="399">
        <f>'8.1 sz. mell(múzeum)'!E57</f>
        <v>0</v>
      </c>
      <c r="F54" s="607">
        <f>'8.1 sz. mell(múzeum)'!F57</f>
        <v>0</v>
      </c>
      <c r="G54" s="399">
        <f>'8.1 sz. mell(múzeum)'!G57</f>
        <v>0</v>
      </c>
    </row>
    <row r="55" spans="1:7" s="196" customFormat="1" ht="12" customHeight="1" x14ac:dyDescent="0.2">
      <c r="A55" s="10" t="s">
        <v>238</v>
      </c>
      <c r="B55" s="388" t="s">
        <v>236</v>
      </c>
      <c r="C55" s="406">
        <f>'8.1 sz. mell(múzeum)'!C58</f>
        <v>0</v>
      </c>
      <c r="D55" s="406">
        <f>'8.1 sz. mell(múzeum)'!D58</f>
        <v>0</v>
      </c>
      <c r="E55" s="406">
        <f>'8.1 sz. mell(múzeum)'!E58</f>
        <v>0</v>
      </c>
      <c r="F55" s="609">
        <f>'8.1 sz. mell(múzeum)'!F58</f>
        <v>0</v>
      </c>
      <c r="G55" s="399">
        <f>'8.1 sz. mell(múzeum)'!G58</f>
        <v>0</v>
      </c>
    </row>
    <row r="56" spans="1:7" s="196" customFormat="1" ht="12" customHeight="1" thickBot="1" x14ac:dyDescent="0.25">
      <c r="A56" s="12" t="s">
        <v>239</v>
      </c>
      <c r="B56" s="390" t="s">
        <v>237</v>
      </c>
      <c r="C56" s="407">
        <f>'8.1 sz. mell(múzeum)'!C59</f>
        <v>0</v>
      </c>
      <c r="D56" s="407">
        <f>'8.1 sz. mell(múzeum)'!D59</f>
        <v>0</v>
      </c>
      <c r="E56" s="407">
        <f>'8.1 sz. mell(múzeum)'!E59</f>
        <v>0</v>
      </c>
      <c r="F56" s="608">
        <f>'8.1 sz. mell(múzeum)'!F59</f>
        <v>0</v>
      </c>
      <c r="G56" s="407">
        <f>'8.1 sz. mell(múzeum)'!G59</f>
        <v>0</v>
      </c>
    </row>
    <row r="57" spans="1:7" s="196" customFormat="1" ht="12" customHeight="1" thickBot="1" x14ac:dyDescent="0.25">
      <c r="A57" s="16" t="s">
        <v>20</v>
      </c>
      <c r="B57" s="324" t="s">
        <v>240</v>
      </c>
      <c r="C57" s="323">
        <f>'8.1 sz. mell(múzeum)'!C60</f>
        <v>0</v>
      </c>
      <c r="D57" s="323">
        <f>'8.1 sz. mell(múzeum)'!D60</f>
        <v>0</v>
      </c>
      <c r="E57" s="323">
        <f>'8.1 sz. mell(múzeum)'!E60</f>
        <v>0</v>
      </c>
      <c r="F57" s="323">
        <f>'8.1 sz. mell(múzeum)'!F60</f>
        <v>0</v>
      </c>
      <c r="G57" s="406">
        <f>'8.1 sz. mell(múzeum)'!G60</f>
        <v>0</v>
      </c>
    </row>
    <row r="58" spans="1:7" s="196" customFormat="1" ht="12" customHeight="1" x14ac:dyDescent="0.2">
      <c r="A58" s="11" t="s">
        <v>138</v>
      </c>
      <c r="B58" s="387" t="s">
        <v>242</v>
      </c>
      <c r="C58" s="405">
        <f>'8.1 sz. mell(múzeum)'!C61</f>
        <v>0</v>
      </c>
      <c r="D58" s="405">
        <f>'8.1 sz. mell(múzeum)'!D61</f>
        <v>0</v>
      </c>
      <c r="E58" s="405">
        <f>'8.1 sz. mell(múzeum)'!E61</f>
        <v>0</v>
      </c>
      <c r="F58" s="606">
        <f>'8.1 sz. mell(múzeum)'!F61</f>
        <v>0</v>
      </c>
      <c r="G58" s="405">
        <f>'8.1 sz. mell(múzeum)'!G61</f>
        <v>0</v>
      </c>
    </row>
    <row r="59" spans="1:7" s="196" customFormat="1" ht="12" customHeight="1" x14ac:dyDescent="0.2">
      <c r="A59" s="10" t="s">
        <v>139</v>
      </c>
      <c r="B59" s="388" t="s">
        <v>367</v>
      </c>
      <c r="C59" s="406">
        <f>'8.1 sz. mell(múzeum)'!C62</f>
        <v>0</v>
      </c>
      <c r="D59" s="406">
        <f>'8.1 sz. mell(múzeum)'!D62</f>
        <v>0</v>
      </c>
      <c r="E59" s="406">
        <f>'8.1 sz. mell(múzeum)'!E62</f>
        <v>0</v>
      </c>
      <c r="F59" s="609">
        <f>'8.1 sz. mell(múzeum)'!F62</f>
        <v>0</v>
      </c>
      <c r="G59" s="399">
        <f>'8.1 sz. mell(múzeum)'!G62</f>
        <v>0</v>
      </c>
    </row>
    <row r="60" spans="1:7" s="196" customFormat="1" ht="12" customHeight="1" x14ac:dyDescent="0.2">
      <c r="A60" s="10" t="s">
        <v>168</v>
      </c>
      <c r="B60" s="388" t="s">
        <v>243</v>
      </c>
      <c r="C60" s="400">
        <f>'8.1 sz. mell(múzeum)'!C63</f>
        <v>0</v>
      </c>
      <c r="D60" s="400">
        <f>'8.1 sz. mell(múzeum)'!D63</f>
        <v>0</v>
      </c>
      <c r="E60" s="400">
        <f>'8.1 sz. mell(múzeum)'!E63</f>
        <v>0</v>
      </c>
      <c r="F60" s="641">
        <f>'8.1 sz. mell(múzeum)'!F63</f>
        <v>0</v>
      </c>
      <c r="G60" s="399">
        <f>'8.1 sz. mell(múzeum)'!G63</f>
        <v>0</v>
      </c>
    </row>
    <row r="61" spans="1:7" s="196" customFormat="1" ht="12" customHeight="1" thickBot="1" x14ac:dyDescent="0.25">
      <c r="A61" s="12" t="s">
        <v>241</v>
      </c>
      <c r="B61" s="390" t="s">
        <v>244</v>
      </c>
      <c r="C61" s="407">
        <f>'8.1 sz. mell(múzeum)'!C64</f>
        <v>0</v>
      </c>
      <c r="D61" s="407">
        <f>'8.1 sz. mell(múzeum)'!D64</f>
        <v>0</v>
      </c>
      <c r="E61" s="407">
        <f>'8.1 sz. mell(múzeum)'!E64</f>
        <v>0</v>
      </c>
      <c r="F61" s="608">
        <f>'8.1 sz. mell(múzeum)'!F64</f>
        <v>0</v>
      </c>
      <c r="G61" s="407">
        <f>'8.1 sz. mell(múzeum)'!G64</f>
        <v>0</v>
      </c>
    </row>
    <row r="62" spans="1:7" s="196" customFormat="1" ht="12" customHeight="1" thickBot="1" x14ac:dyDescent="0.25">
      <c r="A62" s="241" t="s">
        <v>414</v>
      </c>
      <c r="B62" s="322" t="s">
        <v>245</v>
      </c>
      <c r="C62" s="323">
        <f>'8.1 sz. mell(múzeum)'!C65</f>
        <v>101600</v>
      </c>
      <c r="D62" s="323">
        <f>'8.1 sz. mell(múzeum)'!D65</f>
        <v>101600</v>
      </c>
      <c r="E62" s="323">
        <f>'8.1 sz. mell(múzeum)'!E65</f>
        <v>101600</v>
      </c>
      <c r="F62" s="323">
        <f>'8.1 sz. mell(múzeum)'!F65</f>
        <v>101600</v>
      </c>
      <c r="G62" s="406">
        <f>'8.1 sz. mell(múzeum)'!G65</f>
        <v>55800</v>
      </c>
    </row>
    <row r="63" spans="1:7" s="196" customFormat="1" ht="12" customHeight="1" thickBot="1" x14ac:dyDescent="0.25">
      <c r="A63" s="230" t="s">
        <v>246</v>
      </c>
      <c r="B63" s="324" t="s">
        <v>247</v>
      </c>
      <c r="C63" s="323">
        <f>'8.1 sz. mell(múzeum)'!C66</f>
        <v>0</v>
      </c>
      <c r="D63" s="323">
        <f>'8.1 sz. mell(múzeum)'!D66</f>
        <v>0</v>
      </c>
      <c r="E63" s="323">
        <f>'8.1 sz. mell(múzeum)'!E66</f>
        <v>0</v>
      </c>
      <c r="F63" s="323">
        <f>'8.1 sz. mell(múzeum)'!F66</f>
        <v>0</v>
      </c>
      <c r="G63" s="325">
        <f>'8.1 sz. mell(múzeum)'!G66</f>
        <v>0</v>
      </c>
    </row>
    <row r="64" spans="1:7" s="196" customFormat="1" ht="12" customHeight="1" x14ac:dyDescent="0.2">
      <c r="A64" s="11" t="s">
        <v>278</v>
      </c>
      <c r="B64" s="387" t="s">
        <v>248</v>
      </c>
      <c r="C64" s="405">
        <f>'8.1 sz. mell(múzeum)'!C67</f>
        <v>0</v>
      </c>
      <c r="D64" s="405">
        <f>'8.1 sz. mell(múzeum)'!D67</f>
        <v>0</v>
      </c>
      <c r="E64" s="405">
        <f>'8.1 sz. mell(múzeum)'!E67</f>
        <v>0</v>
      </c>
      <c r="F64" s="606">
        <f>'8.1 sz. mell(múzeum)'!F67</f>
        <v>0</v>
      </c>
      <c r="G64" s="405">
        <f>'8.1 sz. mell(múzeum)'!G67</f>
        <v>0</v>
      </c>
    </row>
    <row r="65" spans="1:7" s="196" customFormat="1" ht="12" customHeight="1" x14ac:dyDescent="0.2">
      <c r="A65" s="10" t="s">
        <v>287</v>
      </c>
      <c r="B65" s="388" t="s">
        <v>249</v>
      </c>
      <c r="C65" s="399">
        <f>'8.1 sz. mell(múzeum)'!C68</f>
        <v>0</v>
      </c>
      <c r="D65" s="399">
        <f>'8.1 sz. mell(múzeum)'!D68</f>
        <v>0</v>
      </c>
      <c r="E65" s="399">
        <f>'8.1 sz. mell(múzeum)'!E68</f>
        <v>0</v>
      </c>
      <c r="F65" s="607">
        <f>'8.1 sz. mell(múzeum)'!F68</f>
        <v>0</v>
      </c>
      <c r="G65" s="399">
        <f>'8.1 sz. mell(múzeum)'!G68</f>
        <v>0</v>
      </c>
    </row>
    <row r="66" spans="1:7" s="196" customFormat="1" ht="12" customHeight="1" thickBot="1" x14ac:dyDescent="0.25">
      <c r="A66" s="12" t="s">
        <v>288</v>
      </c>
      <c r="B66" s="393" t="s">
        <v>399</v>
      </c>
      <c r="C66" s="408">
        <f>'8.1 sz. mell(múzeum)'!C69</f>
        <v>0</v>
      </c>
      <c r="D66" s="408">
        <f>'8.1 sz. mell(múzeum)'!D69</f>
        <v>0</v>
      </c>
      <c r="E66" s="408">
        <f>'8.1 sz. mell(múzeum)'!E69</f>
        <v>0</v>
      </c>
      <c r="F66" s="540">
        <f>'8.1 sz. mell(múzeum)'!F69</f>
        <v>0</v>
      </c>
      <c r="G66" s="407">
        <f>'8.1 sz. mell(múzeum)'!G69</f>
        <v>0</v>
      </c>
    </row>
    <row r="67" spans="1:7" s="196" customFormat="1" ht="12" customHeight="1" thickBot="1" x14ac:dyDescent="0.25">
      <c r="A67" s="230" t="s">
        <v>251</v>
      </c>
      <c r="B67" s="324" t="s">
        <v>252</v>
      </c>
      <c r="C67" s="323">
        <f>'8.1 sz. mell(múzeum)'!C70</f>
        <v>0</v>
      </c>
      <c r="D67" s="323">
        <f>'8.1 sz. mell(múzeum)'!D70</f>
        <v>0</v>
      </c>
      <c r="E67" s="323">
        <f>'8.1 sz. mell(múzeum)'!E70</f>
        <v>0</v>
      </c>
      <c r="F67" s="323">
        <f>'8.1 sz. mell(múzeum)'!F70</f>
        <v>0</v>
      </c>
      <c r="G67" s="406">
        <f>'8.1 sz. mell(múzeum)'!G70</f>
        <v>0</v>
      </c>
    </row>
    <row r="68" spans="1:7" s="196" customFormat="1" ht="12" customHeight="1" x14ac:dyDescent="0.2">
      <c r="A68" s="11" t="s">
        <v>115</v>
      </c>
      <c r="B68" s="387" t="s">
        <v>253</v>
      </c>
      <c r="C68" s="325">
        <f>'8.1 sz. mell(múzeum)'!C71</f>
        <v>0</v>
      </c>
      <c r="D68" s="325">
        <f>'8.1 sz. mell(múzeum)'!D71</f>
        <v>0</v>
      </c>
      <c r="E68" s="325">
        <f>'8.1 sz. mell(múzeum)'!E71</f>
        <v>0</v>
      </c>
      <c r="F68" s="537">
        <f>'8.1 sz. mell(múzeum)'!F71</f>
        <v>0</v>
      </c>
      <c r="G68" s="405">
        <f>'8.1 sz. mell(múzeum)'!G71</f>
        <v>0</v>
      </c>
    </row>
    <row r="69" spans="1:7" s="196" customFormat="1" ht="12" customHeight="1" x14ac:dyDescent="0.2">
      <c r="A69" s="10" t="s">
        <v>116</v>
      </c>
      <c r="B69" s="388" t="s">
        <v>254</v>
      </c>
      <c r="C69" s="399">
        <f>'8.1 sz. mell(múzeum)'!C72</f>
        <v>0</v>
      </c>
      <c r="D69" s="399">
        <f>'8.1 sz. mell(múzeum)'!D72</f>
        <v>0</v>
      </c>
      <c r="E69" s="399">
        <f>'8.1 sz. mell(múzeum)'!E72</f>
        <v>0</v>
      </c>
      <c r="F69" s="607">
        <f>'8.1 sz. mell(múzeum)'!F72</f>
        <v>0</v>
      </c>
      <c r="G69" s="399">
        <f>'8.1 sz. mell(múzeum)'!G72</f>
        <v>0</v>
      </c>
    </row>
    <row r="70" spans="1:7" s="196" customFormat="1" ht="12" customHeight="1" x14ac:dyDescent="0.2">
      <c r="A70" s="10" t="s">
        <v>279</v>
      </c>
      <c r="B70" s="388" t="s">
        <v>255</v>
      </c>
      <c r="C70" s="406">
        <f>'8.1 sz. mell(múzeum)'!C73</f>
        <v>0</v>
      </c>
      <c r="D70" s="406">
        <f>'8.1 sz. mell(múzeum)'!D73</f>
        <v>0</v>
      </c>
      <c r="E70" s="406">
        <f>'8.1 sz. mell(múzeum)'!E73</f>
        <v>0</v>
      </c>
      <c r="F70" s="609">
        <f>'8.1 sz. mell(múzeum)'!F73</f>
        <v>0</v>
      </c>
      <c r="G70" s="399">
        <f>'8.1 sz. mell(múzeum)'!G73</f>
        <v>0</v>
      </c>
    </row>
    <row r="71" spans="1:7" s="196" customFormat="1" ht="12" customHeight="1" thickBot="1" x14ac:dyDescent="0.25">
      <c r="A71" s="12" t="s">
        <v>280</v>
      </c>
      <c r="B71" s="390" t="s">
        <v>256</v>
      </c>
      <c r="C71" s="407">
        <f>'8.1 sz. mell(múzeum)'!C74</f>
        <v>0</v>
      </c>
      <c r="D71" s="407">
        <f>'8.1 sz. mell(múzeum)'!D74</f>
        <v>0</v>
      </c>
      <c r="E71" s="407">
        <f>'8.1 sz. mell(múzeum)'!E74</f>
        <v>0</v>
      </c>
      <c r="F71" s="608">
        <f>'8.1 sz. mell(múzeum)'!F74</f>
        <v>0</v>
      </c>
      <c r="G71" s="407">
        <f>'8.1 sz. mell(múzeum)'!G74</f>
        <v>0</v>
      </c>
    </row>
    <row r="72" spans="1:7" s="196" customFormat="1" ht="12" customHeight="1" thickBot="1" x14ac:dyDescent="0.25">
      <c r="A72" s="230" t="s">
        <v>257</v>
      </c>
      <c r="B72" s="324" t="s">
        <v>258</v>
      </c>
      <c r="C72" s="323">
        <f>'8.1 sz. mell(múzeum)'!C75</f>
        <v>0</v>
      </c>
      <c r="D72" s="323">
        <f>'8.1 sz. mell(múzeum)'!D75</f>
        <v>0</v>
      </c>
      <c r="E72" s="323">
        <f>'8.1 sz. mell(múzeum)'!E75</f>
        <v>0</v>
      </c>
      <c r="F72" s="323">
        <f>'8.1 sz. mell(múzeum)'!F75</f>
        <v>0</v>
      </c>
      <c r="G72" s="406">
        <f>'8.1 sz. mell(múzeum)'!G75</f>
        <v>0</v>
      </c>
    </row>
    <row r="73" spans="1:7" s="196" customFormat="1" ht="12" customHeight="1" x14ac:dyDescent="0.2">
      <c r="A73" s="11" t="s">
        <v>281</v>
      </c>
      <c r="B73" s="387" t="s">
        <v>259</v>
      </c>
      <c r="C73" s="405">
        <f>'8.1 sz. mell(múzeum)'!C76</f>
        <v>0</v>
      </c>
      <c r="D73" s="405">
        <f>'8.1 sz. mell(múzeum)'!D76</f>
        <v>0</v>
      </c>
      <c r="E73" s="405">
        <f>'8.1 sz. mell(múzeum)'!E76</f>
        <v>0</v>
      </c>
      <c r="F73" s="606">
        <f>'8.1 sz. mell(múzeum)'!F76</f>
        <v>0</v>
      </c>
      <c r="G73" s="405">
        <f>'8.1 sz. mell(múzeum)'!G76</f>
        <v>0</v>
      </c>
    </row>
    <row r="74" spans="1:7" s="196" customFormat="1" ht="12" customHeight="1" thickBot="1" x14ac:dyDescent="0.25">
      <c r="A74" s="12" t="s">
        <v>282</v>
      </c>
      <c r="B74" s="390" t="s">
        <v>260</v>
      </c>
      <c r="C74" s="408">
        <f>'8.1 sz. mell(múzeum)'!C77</f>
        <v>0</v>
      </c>
      <c r="D74" s="408">
        <f>'8.1 sz. mell(múzeum)'!D77</f>
        <v>0</v>
      </c>
      <c r="E74" s="408">
        <f>'8.1 sz. mell(múzeum)'!E77</f>
        <v>0</v>
      </c>
      <c r="F74" s="540">
        <f>'8.1 sz. mell(múzeum)'!F77</f>
        <v>0</v>
      </c>
      <c r="G74" s="407">
        <f>'8.1 sz. mell(múzeum)'!G77</f>
        <v>0</v>
      </c>
    </row>
    <row r="75" spans="1:7" s="196" customFormat="1" ht="12" customHeight="1" thickBot="1" x14ac:dyDescent="0.25">
      <c r="A75" s="230" t="s">
        <v>261</v>
      </c>
      <c r="B75" s="324" t="s">
        <v>262</v>
      </c>
      <c r="C75" s="323">
        <f>'8.1 sz. mell(múzeum)'!C78</f>
        <v>0</v>
      </c>
      <c r="D75" s="323">
        <f>'8.1 sz. mell(múzeum)'!D78</f>
        <v>0</v>
      </c>
      <c r="E75" s="323">
        <f>'8.1 sz. mell(múzeum)'!E78</f>
        <v>0</v>
      </c>
      <c r="F75" s="323">
        <f>'8.1 sz. mell(múzeum)'!F78</f>
        <v>0</v>
      </c>
      <c r="G75" s="406">
        <f>'8.1 sz. mell(múzeum)'!G78</f>
        <v>0</v>
      </c>
    </row>
    <row r="76" spans="1:7" s="196" customFormat="1" ht="12" customHeight="1" x14ac:dyDescent="0.2">
      <c r="A76" s="11" t="s">
        <v>283</v>
      </c>
      <c r="B76" s="387" t="s">
        <v>263</v>
      </c>
      <c r="C76" s="405">
        <f>'8.1 sz. mell(múzeum)'!C79</f>
        <v>0</v>
      </c>
      <c r="D76" s="405">
        <f>'8.1 sz. mell(múzeum)'!D79</f>
        <v>0</v>
      </c>
      <c r="E76" s="405">
        <f>'8.1 sz. mell(múzeum)'!E79</f>
        <v>0</v>
      </c>
      <c r="F76" s="606">
        <f>'8.1 sz. mell(múzeum)'!F79</f>
        <v>0</v>
      </c>
      <c r="G76" s="405">
        <f>'8.1 sz. mell(múzeum)'!G79</f>
        <v>0</v>
      </c>
    </row>
    <row r="77" spans="1:7" s="196" customFormat="1" ht="12" customHeight="1" x14ac:dyDescent="0.2">
      <c r="A77" s="10" t="s">
        <v>284</v>
      </c>
      <c r="B77" s="388" t="s">
        <v>264</v>
      </c>
      <c r="C77" s="399">
        <f>'8.1 sz. mell(múzeum)'!C80</f>
        <v>0</v>
      </c>
      <c r="D77" s="399">
        <f>'8.1 sz. mell(múzeum)'!D80</f>
        <v>0</v>
      </c>
      <c r="E77" s="399">
        <f>'8.1 sz. mell(múzeum)'!E80</f>
        <v>0</v>
      </c>
      <c r="F77" s="607">
        <f>'8.1 sz. mell(múzeum)'!F80</f>
        <v>0</v>
      </c>
      <c r="G77" s="399">
        <f>'8.1 sz. mell(múzeum)'!G80</f>
        <v>0</v>
      </c>
    </row>
    <row r="78" spans="1:7" s="196" customFormat="1" ht="12" customHeight="1" thickBot="1" x14ac:dyDescent="0.25">
      <c r="A78" s="12" t="s">
        <v>285</v>
      </c>
      <c r="B78" s="390" t="s">
        <v>265</v>
      </c>
      <c r="C78" s="408">
        <f>'8.1 sz. mell(múzeum)'!C81</f>
        <v>0</v>
      </c>
      <c r="D78" s="408">
        <f>'8.1 sz. mell(múzeum)'!D81</f>
        <v>0</v>
      </c>
      <c r="E78" s="408">
        <f>'8.1 sz. mell(múzeum)'!E81</f>
        <v>0</v>
      </c>
      <c r="F78" s="540">
        <f>'8.1 sz. mell(múzeum)'!F81</f>
        <v>0</v>
      </c>
      <c r="G78" s="407">
        <f>'8.1 sz. mell(múzeum)'!G81</f>
        <v>0</v>
      </c>
    </row>
    <row r="79" spans="1:7" s="196" customFormat="1" ht="12" customHeight="1" thickBot="1" x14ac:dyDescent="0.25">
      <c r="A79" s="230" t="s">
        <v>266</v>
      </c>
      <c r="B79" s="324" t="s">
        <v>286</v>
      </c>
      <c r="C79" s="323">
        <f>'8.1 sz. mell(múzeum)'!C82</f>
        <v>0</v>
      </c>
      <c r="D79" s="323">
        <f>'8.1 sz. mell(múzeum)'!D82</f>
        <v>0</v>
      </c>
      <c r="E79" s="323">
        <f>'8.1 sz. mell(múzeum)'!E82</f>
        <v>0</v>
      </c>
      <c r="F79" s="323">
        <f>'8.1 sz. mell(múzeum)'!F82</f>
        <v>0</v>
      </c>
      <c r="G79" s="406">
        <f>'8.1 sz. mell(múzeum)'!G82</f>
        <v>0</v>
      </c>
    </row>
    <row r="80" spans="1:7" s="196" customFormat="1" ht="12" customHeight="1" x14ac:dyDescent="0.2">
      <c r="A80" s="200" t="s">
        <v>267</v>
      </c>
      <c r="B80" s="387" t="s">
        <v>268</v>
      </c>
      <c r="C80" s="325">
        <f>'8.1 sz. mell(múzeum)'!C83</f>
        <v>0</v>
      </c>
      <c r="D80" s="325">
        <f>'8.1 sz. mell(múzeum)'!D83</f>
        <v>0</v>
      </c>
      <c r="E80" s="325">
        <f>'8.1 sz. mell(múzeum)'!E83</f>
        <v>0</v>
      </c>
      <c r="F80" s="537">
        <f>'8.1 sz. mell(múzeum)'!F83</f>
        <v>0</v>
      </c>
      <c r="G80" s="405">
        <f>'8.1 sz. mell(múzeum)'!G83</f>
        <v>0</v>
      </c>
    </row>
    <row r="81" spans="1:7" s="196" customFormat="1" ht="12" customHeight="1" x14ac:dyDescent="0.2">
      <c r="A81" s="201" t="s">
        <v>269</v>
      </c>
      <c r="B81" s="388" t="s">
        <v>270</v>
      </c>
      <c r="C81" s="400">
        <f>'8.1 sz. mell(múzeum)'!C84</f>
        <v>0</v>
      </c>
      <c r="D81" s="400">
        <f>'8.1 sz. mell(múzeum)'!D84</f>
        <v>0</v>
      </c>
      <c r="E81" s="400">
        <f>'8.1 sz. mell(múzeum)'!E84</f>
        <v>0</v>
      </c>
      <c r="F81" s="641">
        <f>'8.1 sz. mell(múzeum)'!F84</f>
        <v>0</v>
      </c>
      <c r="G81" s="399">
        <f>'8.1 sz. mell(múzeum)'!G84</f>
        <v>0</v>
      </c>
    </row>
    <row r="82" spans="1:7" s="196" customFormat="1" ht="12" customHeight="1" x14ac:dyDescent="0.2">
      <c r="A82" s="201" t="s">
        <v>271</v>
      </c>
      <c r="B82" s="388" t="s">
        <v>272</v>
      </c>
      <c r="C82" s="400">
        <f>'8.1 sz. mell(múzeum)'!C85</f>
        <v>0</v>
      </c>
      <c r="D82" s="400">
        <f>'8.1 sz. mell(múzeum)'!D85</f>
        <v>0</v>
      </c>
      <c r="E82" s="400">
        <f>'8.1 sz. mell(múzeum)'!E85</f>
        <v>0</v>
      </c>
      <c r="F82" s="641">
        <f>'8.1 sz. mell(múzeum)'!F85</f>
        <v>0</v>
      </c>
      <c r="G82" s="399">
        <f>'8.1 sz. mell(múzeum)'!G85</f>
        <v>0</v>
      </c>
    </row>
    <row r="83" spans="1:7" s="196" customFormat="1" ht="12" customHeight="1" thickBot="1" x14ac:dyDescent="0.25">
      <c r="A83" s="202" t="s">
        <v>273</v>
      </c>
      <c r="B83" s="390" t="s">
        <v>274</v>
      </c>
      <c r="C83" s="407">
        <f>'8.1 sz. mell(múzeum)'!C86</f>
        <v>0</v>
      </c>
      <c r="D83" s="407">
        <f>'8.1 sz. mell(múzeum)'!D86</f>
        <v>0</v>
      </c>
      <c r="E83" s="407">
        <f>'8.1 sz. mell(múzeum)'!E86</f>
        <v>0</v>
      </c>
      <c r="F83" s="608">
        <f>'8.1 sz. mell(múzeum)'!F86</f>
        <v>0</v>
      </c>
      <c r="G83" s="407">
        <f>'8.1 sz. mell(múzeum)'!G86</f>
        <v>0</v>
      </c>
    </row>
    <row r="84" spans="1:7" s="196" customFormat="1" ht="12" customHeight="1" thickBot="1" x14ac:dyDescent="0.25">
      <c r="A84" s="230" t="s">
        <v>275</v>
      </c>
      <c r="B84" s="324" t="s">
        <v>413</v>
      </c>
      <c r="C84" s="323">
        <f>'8.1 sz. mell(múzeum)'!C87</f>
        <v>0</v>
      </c>
      <c r="D84" s="323">
        <f>'8.1 sz. mell(múzeum)'!D87</f>
        <v>0</v>
      </c>
      <c r="E84" s="323">
        <f>'8.1 sz. mell(múzeum)'!E87</f>
        <v>0</v>
      </c>
      <c r="F84" s="323">
        <f>'8.1 sz. mell(múzeum)'!F87</f>
        <v>0</v>
      </c>
      <c r="G84" s="406">
        <f>'8.1 sz. mell(múzeum)'!G87</f>
        <v>0</v>
      </c>
    </row>
    <row r="85" spans="1:7" s="196" customFormat="1" ht="13.5" customHeight="1" thickBot="1" x14ac:dyDescent="0.25">
      <c r="A85" s="230" t="s">
        <v>277</v>
      </c>
      <c r="B85" s="324" t="s">
        <v>276</v>
      </c>
      <c r="C85" s="323">
        <f>'8.1 sz. mell(múzeum)'!C88</f>
        <v>0</v>
      </c>
      <c r="D85" s="323">
        <f>'8.1 sz. mell(múzeum)'!D88</f>
        <v>0</v>
      </c>
      <c r="E85" s="323">
        <f>'8.1 sz. mell(múzeum)'!E88</f>
        <v>0</v>
      </c>
      <c r="F85" s="323">
        <f>'8.1 sz. mell(múzeum)'!F88</f>
        <v>0</v>
      </c>
      <c r="G85" s="325">
        <f>'8.1 sz. mell(múzeum)'!G88</f>
        <v>0</v>
      </c>
    </row>
    <row r="86" spans="1:7" s="196" customFormat="1" ht="15.75" customHeight="1" thickBot="1" x14ac:dyDescent="0.25">
      <c r="A86" s="230" t="s">
        <v>289</v>
      </c>
      <c r="B86" s="394" t="s">
        <v>416</v>
      </c>
      <c r="C86" s="323">
        <f>'8.1 sz. mell(múzeum)'!C89</f>
        <v>0</v>
      </c>
      <c r="D86" s="323">
        <f>'8.1 sz. mell(múzeum)'!D89</f>
        <v>0</v>
      </c>
      <c r="E86" s="323">
        <f>'8.1 sz. mell(múzeum)'!E89</f>
        <v>0</v>
      </c>
      <c r="F86" s="323">
        <f>'8.1 sz. mell(múzeum)'!F89</f>
        <v>0</v>
      </c>
      <c r="G86" s="325">
        <f>'8.1 sz. mell(múzeum)'!G89</f>
        <v>0</v>
      </c>
    </row>
    <row r="87" spans="1:7" s="196" customFormat="1" ht="16.5" customHeight="1" thickBot="1" x14ac:dyDescent="0.25">
      <c r="A87" s="231" t="s">
        <v>415</v>
      </c>
      <c r="B87" s="395" t="s">
        <v>417</v>
      </c>
      <c r="C87" s="323">
        <f>'8.1 sz. mell(múzeum)'!C90</f>
        <v>101600</v>
      </c>
      <c r="D87" s="323">
        <f>'8.1 sz. mell(múzeum)'!D90</f>
        <v>101600</v>
      </c>
      <c r="E87" s="323">
        <f>'8.1 sz. mell(múzeum)'!E90</f>
        <v>101600</v>
      </c>
      <c r="F87" s="323">
        <f>'8.1 sz. mell(múzeum)'!F90</f>
        <v>101600</v>
      </c>
      <c r="G87" s="323">
        <f>'8.1 sz. mell(múzeum)'!G90</f>
        <v>55800</v>
      </c>
    </row>
    <row r="88" spans="1:7" s="196" customFormat="1" ht="9.75" customHeight="1" x14ac:dyDescent="0.2">
      <c r="A88" s="5"/>
      <c r="B88" s="6"/>
      <c r="C88" s="144"/>
      <c r="D88" s="144"/>
      <c r="E88" s="144"/>
      <c r="F88" s="144"/>
      <c r="G88" s="144"/>
    </row>
    <row r="89" spans="1:7" ht="16.5" customHeight="1" x14ac:dyDescent="0.25">
      <c r="A89" s="677" t="s">
        <v>41</v>
      </c>
      <c r="B89" s="677"/>
      <c r="C89" s="677"/>
      <c r="D89" s="677"/>
      <c r="E89" s="194"/>
      <c r="F89" s="194"/>
      <c r="G89" s="194"/>
    </row>
    <row r="90" spans="1:7" s="204" customFormat="1" ht="16.5" customHeight="1" thickBot="1" x14ac:dyDescent="0.3">
      <c r="A90" s="676" t="s">
        <v>119</v>
      </c>
      <c r="B90" s="676"/>
      <c r="C90" s="77"/>
      <c r="D90" s="77"/>
      <c r="E90" s="77"/>
      <c r="F90" s="77"/>
      <c r="G90" s="77" t="str">
        <f>G2</f>
        <v>Forintban!</v>
      </c>
    </row>
    <row r="91" spans="1:7" ht="38.1" customHeight="1" thickBot="1" x14ac:dyDescent="0.3">
      <c r="A91" s="19" t="s">
        <v>61</v>
      </c>
      <c r="B91" s="385" t="s">
        <v>42</v>
      </c>
      <c r="C91" s="396" t="str">
        <f>+C3</f>
        <v>2020. évi előirányzat</v>
      </c>
      <c r="D91" s="396" t="str">
        <f>+D3</f>
        <v>2020. I. módosítás</v>
      </c>
      <c r="E91" s="396" t="str">
        <f>+E3</f>
        <v>2020. II. módosítás</v>
      </c>
      <c r="F91" s="396" t="str">
        <f>+F3</f>
        <v>2020. III. módosítás</v>
      </c>
      <c r="G91" s="396" t="str">
        <f>+G3</f>
        <v>2020. teljesítés</v>
      </c>
    </row>
    <row r="92" spans="1:7" s="195" customFormat="1" ht="12" customHeight="1" thickBot="1" x14ac:dyDescent="0.25">
      <c r="A92" s="22"/>
      <c r="B92" s="409" t="s">
        <v>430</v>
      </c>
      <c r="C92" s="421" t="s">
        <v>431</v>
      </c>
      <c r="D92" s="421" t="s">
        <v>432</v>
      </c>
      <c r="E92" s="421" t="s">
        <v>434</v>
      </c>
      <c r="F92" s="421" t="s">
        <v>433</v>
      </c>
      <c r="G92" s="421" t="s">
        <v>435</v>
      </c>
    </row>
    <row r="93" spans="1:7" ht="12" customHeight="1" thickBot="1" x14ac:dyDescent="0.3">
      <c r="A93" s="18" t="s">
        <v>13</v>
      </c>
      <c r="B93" s="326" t="s">
        <v>375</v>
      </c>
      <c r="C93" s="325">
        <f>'8.1 sz. mell(múzeum)'!C93</f>
        <v>9972994</v>
      </c>
      <c r="D93" s="325">
        <f>'8.1 sz. mell(múzeum)'!D93</f>
        <v>9784392</v>
      </c>
      <c r="E93" s="325">
        <f>'8.1 sz. mell(múzeum)'!E93</f>
        <v>10093351</v>
      </c>
      <c r="F93" s="325">
        <f>'8.1 sz. mell(múzeum)'!F93</f>
        <v>10243509</v>
      </c>
      <c r="G93" s="325">
        <f>'8.1 sz. mell(múzeum)'!G93</f>
        <v>8897948</v>
      </c>
    </row>
    <row r="94" spans="1:7" ht="12" customHeight="1" x14ac:dyDescent="0.25">
      <c r="A94" s="13" t="s">
        <v>88</v>
      </c>
      <c r="B94" s="410" t="s">
        <v>43</v>
      </c>
      <c r="C94" s="325">
        <f>'8.1 sz. mell(múzeum)'!C94</f>
        <v>4236554</v>
      </c>
      <c r="D94" s="325">
        <f>'8.1 sz. mell(múzeum)'!D94</f>
        <v>4667871</v>
      </c>
      <c r="E94" s="325">
        <f>'8.1 sz. mell(múzeum)'!E94</f>
        <v>4933747</v>
      </c>
      <c r="F94" s="537">
        <f>'8.1 sz. mell(múzeum)'!F94</f>
        <v>5066438</v>
      </c>
      <c r="G94" s="325">
        <f>'8.1 sz. mell(múzeum)'!G94</f>
        <v>4680866</v>
      </c>
    </row>
    <row r="95" spans="1:7" ht="12" customHeight="1" x14ac:dyDescent="0.25">
      <c r="A95" s="10" t="s">
        <v>89</v>
      </c>
      <c r="B95" s="411" t="s">
        <v>140</v>
      </c>
      <c r="C95" s="399">
        <f>'8.1 sz. mell(múzeum)'!C95</f>
        <v>782157</v>
      </c>
      <c r="D95" s="399">
        <f>'8.1 sz. mell(múzeum)'!D95</f>
        <v>822638</v>
      </c>
      <c r="E95" s="399">
        <f>'8.1 sz. mell(múzeum)'!E95</f>
        <v>865721</v>
      </c>
      <c r="F95" s="607">
        <f>'8.1 sz. mell(múzeum)'!F95</f>
        <v>883188</v>
      </c>
      <c r="G95" s="399">
        <f>'8.1 sz. mell(múzeum)'!G95</f>
        <v>810602</v>
      </c>
    </row>
    <row r="96" spans="1:7" ht="12" customHeight="1" x14ac:dyDescent="0.25">
      <c r="A96" s="10" t="s">
        <v>90</v>
      </c>
      <c r="B96" s="411" t="s">
        <v>112</v>
      </c>
      <c r="C96" s="406">
        <f>'8.1 sz. mell(múzeum)'!C96</f>
        <v>4954283</v>
      </c>
      <c r="D96" s="406">
        <f>'8.1 sz. mell(múzeum)'!D96</f>
        <v>4293883</v>
      </c>
      <c r="E96" s="406">
        <f>'8.1 sz. mell(múzeum)'!E96</f>
        <v>4293883</v>
      </c>
      <c r="F96" s="609">
        <f>'8.1 sz. mell(múzeum)'!F96</f>
        <v>4293883</v>
      </c>
      <c r="G96" s="398">
        <f>'8.1 sz. mell(múzeum)'!G96</f>
        <v>3406480</v>
      </c>
    </row>
    <row r="97" spans="1:7" ht="12" customHeight="1" x14ac:dyDescent="0.25">
      <c r="A97" s="10" t="s">
        <v>91</v>
      </c>
      <c r="B97" s="412" t="s">
        <v>141</v>
      </c>
      <c r="C97" s="400">
        <f>'8.1 sz. mell(múzeum)'!C97</f>
        <v>0</v>
      </c>
      <c r="D97" s="400">
        <f>'8.1 sz. mell(múzeum)'!D97</f>
        <v>0</v>
      </c>
      <c r="E97" s="400">
        <f>'8.1 sz. mell(múzeum)'!E97</f>
        <v>0</v>
      </c>
      <c r="F97" s="641">
        <f>'8.1 sz. mell(múzeum)'!F97</f>
        <v>0</v>
      </c>
      <c r="G97" s="399">
        <f>'8.1 sz. mell(múzeum)'!G97</f>
        <v>0</v>
      </c>
    </row>
    <row r="98" spans="1:7" ht="12" customHeight="1" x14ac:dyDescent="0.25">
      <c r="A98" s="10" t="s">
        <v>102</v>
      </c>
      <c r="B98" s="15" t="s">
        <v>142</v>
      </c>
      <c r="C98" s="400">
        <f>'8.1 sz. mell(múzeum)'!C98</f>
        <v>0</v>
      </c>
      <c r="D98" s="400">
        <f>'8.1 sz. mell(múzeum)'!D98</f>
        <v>0</v>
      </c>
      <c r="E98" s="400">
        <f>'8.1 sz. mell(múzeum)'!E98</f>
        <v>0</v>
      </c>
      <c r="F98" s="641">
        <f>'8.1 sz. mell(múzeum)'!F98</f>
        <v>0</v>
      </c>
      <c r="G98" s="399">
        <f>'8.1 sz. mell(múzeum)'!G98</f>
        <v>0</v>
      </c>
    </row>
    <row r="99" spans="1:7" ht="12" customHeight="1" x14ac:dyDescent="0.25">
      <c r="A99" s="10" t="s">
        <v>92</v>
      </c>
      <c r="B99" s="411" t="s">
        <v>380</v>
      </c>
      <c r="C99" s="400">
        <f>'8.1 sz. mell(múzeum)'!C99</f>
        <v>0</v>
      </c>
      <c r="D99" s="400">
        <f>'8.1 sz. mell(múzeum)'!D99</f>
        <v>0</v>
      </c>
      <c r="E99" s="400">
        <f>'8.1 sz. mell(múzeum)'!E99</f>
        <v>0</v>
      </c>
      <c r="F99" s="641">
        <f>'8.1 sz. mell(múzeum)'!F99</f>
        <v>0</v>
      </c>
      <c r="G99" s="399">
        <f>'8.1 sz. mell(múzeum)'!G99</f>
        <v>0</v>
      </c>
    </row>
    <row r="100" spans="1:7" ht="12" customHeight="1" x14ac:dyDescent="0.25">
      <c r="A100" s="10" t="s">
        <v>93</v>
      </c>
      <c r="B100" s="413" t="s">
        <v>379</v>
      </c>
      <c r="C100" s="400">
        <f>'8.1 sz. mell(múzeum)'!C100</f>
        <v>0</v>
      </c>
      <c r="D100" s="400">
        <f>'8.1 sz. mell(múzeum)'!D100</f>
        <v>0</v>
      </c>
      <c r="E100" s="400">
        <f>'8.1 sz. mell(múzeum)'!E100</f>
        <v>0</v>
      </c>
      <c r="F100" s="641">
        <f>'8.1 sz. mell(múzeum)'!F100</f>
        <v>0</v>
      </c>
      <c r="G100" s="399">
        <f>'8.1 sz. mell(múzeum)'!G100</f>
        <v>0</v>
      </c>
    </row>
    <row r="101" spans="1:7" ht="12" customHeight="1" x14ac:dyDescent="0.25">
      <c r="A101" s="10" t="s">
        <v>103</v>
      </c>
      <c r="B101" s="413" t="s">
        <v>378</v>
      </c>
      <c r="C101" s="400">
        <f>'8.1 sz. mell(múzeum)'!C101</f>
        <v>0</v>
      </c>
      <c r="D101" s="400">
        <f>'8.1 sz. mell(múzeum)'!D101</f>
        <v>0</v>
      </c>
      <c r="E101" s="400">
        <f>'8.1 sz. mell(múzeum)'!E101</f>
        <v>0</v>
      </c>
      <c r="F101" s="641">
        <f>'8.1 sz. mell(múzeum)'!F101</f>
        <v>0</v>
      </c>
      <c r="G101" s="399">
        <f>'8.1 sz. mell(múzeum)'!G101</f>
        <v>0</v>
      </c>
    </row>
    <row r="102" spans="1:7" ht="12" customHeight="1" x14ac:dyDescent="0.25">
      <c r="A102" s="10" t="s">
        <v>104</v>
      </c>
      <c r="B102" s="414" t="s">
        <v>292</v>
      </c>
      <c r="C102" s="400">
        <f>'8.1 sz. mell(múzeum)'!C102</f>
        <v>0</v>
      </c>
      <c r="D102" s="400">
        <f>'8.1 sz. mell(múzeum)'!D102</f>
        <v>0</v>
      </c>
      <c r="E102" s="400">
        <f>'8.1 sz. mell(múzeum)'!E102</f>
        <v>0</v>
      </c>
      <c r="F102" s="641">
        <f>'8.1 sz. mell(múzeum)'!F102</f>
        <v>0</v>
      </c>
      <c r="G102" s="399">
        <f>'8.1 sz. mell(múzeum)'!G102</f>
        <v>0</v>
      </c>
    </row>
    <row r="103" spans="1:7" ht="12" customHeight="1" x14ac:dyDescent="0.25">
      <c r="A103" s="10" t="s">
        <v>105</v>
      </c>
      <c r="B103" s="415" t="s">
        <v>293</v>
      </c>
      <c r="C103" s="400">
        <f>'8.1 sz. mell(múzeum)'!C103</f>
        <v>0</v>
      </c>
      <c r="D103" s="400">
        <f>'8.1 sz. mell(múzeum)'!D103</f>
        <v>0</v>
      </c>
      <c r="E103" s="400">
        <f>'8.1 sz. mell(múzeum)'!E103</f>
        <v>0</v>
      </c>
      <c r="F103" s="641">
        <f>'8.1 sz. mell(múzeum)'!F103</f>
        <v>0</v>
      </c>
      <c r="G103" s="399">
        <f>'8.1 sz. mell(múzeum)'!G103</f>
        <v>0</v>
      </c>
    </row>
    <row r="104" spans="1:7" ht="12" customHeight="1" x14ac:dyDescent="0.25">
      <c r="A104" s="10" t="s">
        <v>106</v>
      </c>
      <c r="B104" s="415" t="s">
        <v>294</v>
      </c>
      <c r="C104" s="399">
        <f>'8.1 sz. mell(múzeum)'!C104</f>
        <v>0</v>
      </c>
      <c r="D104" s="399">
        <f>'8.1 sz. mell(múzeum)'!D104</f>
        <v>0</v>
      </c>
      <c r="E104" s="399">
        <f>'8.1 sz. mell(múzeum)'!E104</f>
        <v>0</v>
      </c>
      <c r="F104" s="607">
        <f>'8.1 sz. mell(múzeum)'!F104</f>
        <v>0</v>
      </c>
      <c r="G104" s="399">
        <f>'8.1 sz. mell(múzeum)'!G104</f>
        <v>0</v>
      </c>
    </row>
    <row r="105" spans="1:7" ht="12" customHeight="1" x14ac:dyDescent="0.25">
      <c r="A105" s="10" t="s">
        <v>108</v>
      </c>
      <c r="B105" s="414" t="s">
        <v>295</v>
      </c>
      <c r="C105" s="406">
        <f>'8.1 sz. mell(múzeum)'!C105</f>
        <v>0</v>
      </c>
      <c r="D105" s="406">
        <f>'8.1 sz. mell(múzeum)'!D105</f>
        <v>0</v>
      </c>
      <c r="E105" s="406">
        <f>'8.1 sz. mell(múzeum)'!E105</f>
        <v>0</v>
      </c>
      <c r="F105" s="609">
        <f>'8.1 sz. mell(múzeum)'!F105</f>
        <v>0</v>
      </c>
      <c r="G105" s="399">
        <f>'8.1 sz. mell(múzeum)'!G105</f>
        <v>0</v>
      </c>
    </row>
    <row r="106" spans="1:7" ht="12" customHeight="1" x14ac:dyDescent="0.25">
      <c r="A106" s="10" t="s">
        <v>143</v>
      </c>
      <c r="B106" s="414" t="s">
        <v>296</v>
      </c>
      <c r="C106" s="399">
        <f>'8.1 sz. mell(múzeum)'!C106</f>
        <v>0</v>
      </c>
      <c r="D106" s="399">
        <f>'8.1 sz. mell(múzeum)'!D106</f>
        <v>0</v>
      </c>
      <c r="E106" s="399">
        <f>'8.1 sz. mell(múzeum)'!E106</f>
        <v>0</v>
      </c>
      <c r="F106" s="607">
        <f>'8.1 sz. mell(múzeum)'!F106</f>
        <v>0</v>
      </c>
      <c r="G106" s="399">
        <f>'8.1 sz. mell(múzeum)'!G106</f>
        <v>0</v>
      </c>
    </row>
    <row r="107" spans="1:7" ht="12" customHeight="1" x14ac:dyDescent="0.25">
      <c r="A107" s="10" t="s">
        <v>290</v>
      </c>
      <c r="B107" s="415" t="s">
        <v>297</v>
      </c>
      <c r="C107" s="406">
        <f>'8.1 sz. mell(múzeum)'!C107</f>
        <v>0</v>
      </c>
      <c r="D107" s="406">
        <f>'8.1 sz. mell(múzeum)'!D107</f>
        <v>0</v>
      </c>
      <c r="E107" s="406">
        <f>'8.1 sz. mell(múzeum)'!E107</f>
        <v>0</v>
      </c>
      <c r="F107" s="609">
        <f>'8.1 sz. mell(múzeum)'!F107</f>
        <v>0</v>
      </c>
      <c r="G107" s="399">
        <f>'8.1 sz. mell(múzeum)'!G107</f>
        <v>0</v>
      </c>
    </row>
    <row r="108" spans="1:7" ht="12" customHeight="1" x14ac:dyDescent="0.25">
      <c r="A108" s="9" t="s">
        <v>291</v>
      </c>
      <c r="B108" s="413" t="s">
        <v>298</v>
      </c>
      <c r="C108" s="400">
        <f>'8.1 sz. mell(múzeum)'!C108</f>
        <v>0</v>
      </c>
      <c r="D108" s="400">
        <f>'8.1 sz. mell(múzeum)'!D108</f>
        <v>0</v>
      </c>
      <c r="E108" s="400">
        <f>'8.1 sz. mell(múzeum)'!E108</f>
        <v>0</v>
      </c>
      <c r="F108" s="641">
        <f>'8.1 sz. mell(múzeum)'!F108</f>
        <v>0</v>
      </c>
      <c r="G108" s="399">
        <f>'8.1 sz. mell(múzeum)'!G108</f>
        <v>0</v>
      </c>
    </row>
    <row r="109" spans="1:7" ht="12" customHeight="1" x14ac:dyDescent="0.25">
      <c r="A109" s="10" t="s">
        <v>376</v>
      </c>
      <c r="B109" s="413" t="s">
        <v>299</v>
      </c>
      <c r="C109" s="400">
        <f>'8.1 sz. mell(múzeum)'!C109</f>
        <v>0</v>
      </c>
      <c r="D109" s="400">
        <f>'8.1 sz. mell(múzeum)'!D109</f>
        <v>0</v>
      </c>
      <c r="E109" s="400">
        <f>'8.1 sz. mell(múzeum)'!E109</f>
        <v>0</v>
      </c>
      <c r="F109" s="641">
        <f>'8.1 sz. mell(múzeum)'!F109</f>
        <v>0</v>
      </c>
      <c r="G109" s="399">
        <f>'8.1 sz. mell(múzeum)'!G109</f>
        <v>0</v>
      </c>
    </row>
    <row r="110" spans="1:7" ht="12" customHeight="1" x14ac:dyDescent="0.25">
      <c r="A110" s="12" t="s">
        <v>377</v>
      </c>
      <c r="B110" s="413" t="s">
        <v>300</v>
      </c>
      <c r="C110" s="400">
        <f>'8.1 sz. mell(múzeum)'!C110</f>
        <v>0</v>
      </c>
      <c r="D110" s="400">
        <f>'8.1 sz. mell(múzeum)'!D110</f>
        <v>0</v>
      </c>
      <c r="E110" s="400">
        <f>'8.1 sz. mell(múzeum)'!E110</f>
        <v>0</v>
      </c>
      <c r="F110" s="641">
        <f>'8.1 sz. mell(múzeum)'!F110</f>
        <v>0</v>
      </c>
      <c r="G110" s="399">
        <f>'8.1 sz. mell(múzeum)'!G110</f>
        <v>0</v>
      </c>
    </row>
    <row r="111" spans="1:7" ht="12" customHeight="1" x14ac:dyDescent="0.25">
      <c r="A111" s="10" t="s">
        <v>381</v>
      </c>
      <c r="B111" s="412" t="s">
        <v>44</v>
      </c>
      <c r="C111" s="399">
        <f>'8.1 sz. mell(múzeum)'!C111</f>
        <v>0</v>
      </c>
      <c r="D111" s="399">
        <f>'8.1 sz. mell(múzeum)'!D111</f>
        <v>0</v>
      </c>
      <c r="E111" s="399">
        <f>'8.1 sz. mell(múzeum)'!E111</f>
        <v>0</v>
      </c>
      <c r="F111" s="607">
        <f>'8.1 sz. mell(múzeum)'!F111</f>
        <v>0</v>
      </c>
      <c r="G111" s="399">
        <f>'8.1 sz. mell(múzeum)'!G111</f>
        <v>0</v>
      </c>
    </row>
    <row r="112" spans="1:7" ht="12" customHeight="1" x14ac:dyDescent="0.25">
      <c r="A112" s="10" t="s">
        <v>382</v>
      </c>
      <c r="B112" s="411" t="s">
        <v>384</v>
      </c>
      <c r="C112" s="406">
        <f>'8.1 sz. mell(múzeum)'!C112</f>
        <v>0</v>
      </c>
      <c r="D112" s="406">
        <f>'8.1 sz. mell(múzeum)'!D112</f>
        <v>0</v>
      </c>
      <c r="E112" s="406">
        <f>'8.1 sz. mell(múzeum)'!E112</f>
        <v>0</v>
      </c>
      <c r="F112" s="609">
        <f>'8.1 sz. mell(múzeum)'!F112</f>
        <v>0</v>
      </c>
      <c r="G112" s="399">
        <f>'8.1 sz. mell(múzeum)'!G112</f>
        <v>0</v>
      </c>
    </row>
    <row r="113" spans="1:7" ht="12" customHeight="1" thickBot="1" x14ac:dyDescent="0.3">
      <c r="A113" s="14" t="s">
        <v>383</v>
      </c>
      <c r="B113" s="416" t="s">
        <v>385</v>
      </c>
      <c r="C113" s="407">
        <f>'8.1 sz. mell(múzeum)'!C113</f>
        <v>0</v>
      </c>
      <c r="D113" s="407">
        <f>'8.1 sz. mell(múzeum)'!D113</f>
        <v>0</v>
      </c>
      <c r="E113" s="407">
        <f>'8.1 sz. mell(múzeum)'!E113</f>
        <v>0</v>
      </c>
      <c r="F113" s="608">
        <f>'8.1 sz. mell(múzeum)'!F113</f>
        <v>0</v>
      </c>
      <c r="G113" s="407">
        <f>'8.1 sz. mell(múzeum)'!G113</f>
        <v>0</v>
      </c>
    </row>
    <row r="114" spans="1:7" ht="12" customHeight="1" thickBot="1" x14ac:dyDescent="0.3">
      <c r="A114" s="240" t="s">
        <v>14</v>
      </c>
      <c r="B114" s="327" t="s">
        <v>301</v>
      </c>
      <c r="C114" s="325">
        <f>'8.1 sz. mell(múzeum)'!C114</f>
        <v>2857500</v>
      </c>
      <c r="D114" s="325">
        <f>'8.1 sz. mell(múzeum)'!D114</f>
        <v>2857500</v>
      </c>
      <c r="E114" s="325">
        <f>'8.1 sz. mell(múzeum)'!E114</f>
        <v>2857500</v>
      </c>
      <c r="F114" s="325">
        <f>'8.1 sz. mell(múzeum)'!F114</f>
        <v>2857500</v>
      </c>
      <c r="G114" s="325">
        <f>'8.1 sz. mell(múzeum)'!G114</f>
        <v>1778187</v>
      </c>
    </row>
    <row r="115" spans="1:7" ht="12" customHeight="1" x14ac:dyDescent="0.25">
      <c r="A115" s="11" t="s">
        <v>94</v>
      </c>
      <c r="B115" s="411" t="s">
        <v>167</v>
      </c>
      <c r="C115" s="325">
        <f>'8.1 sz. mell(múzeum)'!C115</f>
        <v>1206500</v>
      </c>
      <c r="D115" s="325">
        <f>'8.1 sz. mell(múzeum)'!D115</f>
        <v>1206500</v>
      </c>
      <c r="E115" s="325">
        <f>'8.1 sz. mell(múzeum)'!E115</f>
        <v>1206500</v>
      </c>
      <c r="F115" s="537">
        <f>'8.1 sz. mell(múzeum)'!F115</f>
        <v>1206500</v>
      </c>
      <c r="G115" s="405">
        <f>'8.1 sz. mell(múzeum)'!G115</f>
        <v>762187</v>
      </c>
    </row>
    <row r="116" spans="1:7" ht="12" customHeight="1" x14ac:dyDescent="0.25">
      <c r="A116" s="11" t="s">
        <v>95</v>
      </c>
      <c r="B116" s="417" t="s">
        <v>305</v>
      </c>
      <c r="C116" s="400">
        <f>'8.1 sz. mell(múzeum)'!C116</f>
        <v>0</v>
      </c>
      <c r="D116" s="400">
        <f>'8.1 sz. mell(múzeum)'!D116</f>
        <v>0</v>
      </c>
      <c r="E116" s="400">
        <f>'8.1 sz. mell(múzeum)'!E116</f>
        <v>0</v>
      </c>
      <c r="F116" s="641">
        <f>'8.1 sz. mell(múzeum)'!F116</f>
        <v>0</v>
      </c>
      <c r="G116" s="399">
        <f>'8.1 sz. mell(múzeum)'!G116</f>
        <v>0</v>
      </c>
    </row>
    <row r="117" spans="1:7" ht="12" customHeight="1" x14ac:dyDescent="0.25">
      <c r="A117" s="11" t="s">
        <v>96</v>
      </c>
      <c r="B117" s="417" t="s">
        <v>144</v>
      </c>
      <c r="C117" s="400">
        <f>'8.1 sz. mell(múzeum)'!C117</f>
        <v>1651000</v>
      </c>
      <c r="D117" s="400">
        <f>'8.1 sz. mell(múzeum)'!D117</f>
        <v>1651000</v>
      </c>
      <c r="E117" s="400">
        <f>'8.1 sz. mell(múzeum)'!E117</f>
        <v>1651000</v>
      </c>
      <c r="F117" s="641">
        <f>'8.1 sz. mell(múzeum)'!F117</f>
        <v>1651000</v>
      </c>
      <c r="G117" s="399">
        <f>'8.1 sz. mell(múzeum)'!G117</f>
        <v>1016000</v>
      </c>
    </row>
    <row r="118" spans="1:7" ht="12" customHeight="1" x14ac:dyDescent="0.25">
      <c r="A118" s="11" t="s">
        <v>97</v>
      </c>
      <c r="B118" s="417" t="s">
        <v>306</v>
      </c>
      <c r="C118" s="400">
        <f>'8.1 sz. mell(múzeum)'!C118</f>
        <v>0</v>
      </c>
      <c r="D118" s="400">
        <f>'8.1 sz. mell(múzeum)'!D118</f>
        <v>0</v>
      </c>
      <c r="E118" s="400">
        <f>'8.1 sz. mell(múzeum)'!E118</f>
        <v>0</v>
      </c>
      <c r="F118" s="641">
        <f>'8.1 sz. mell(múzeum)'!F118</f>
        <v>0</v>
      </c>
      <c r="G118" s="399">
        <f>'8.1 sz. mell(múzeum)'!G118</f>
        <v>0</v>
      </c>
    </row>
    <row r="119" spans="1:7" ht="12" customHeight="1" x14ac:dyDescent="0.25">
      <c r="A119" s="11" t="s">
        <v>98</v>
      </c>
      <c r="B119" s="390" t="s">
        <v>169</v>
      </c>
      <c r="C119" s="400">
        <f>'8.1 sz. mell(múzeum)'!C119</f>
        <v>0</v>
      </c>
      <c r="D119" s="400">
        <f>'8.1 sz. mell(múzeum)'!D119</f>
        <v>0</v>
      </c>
      <c r="E119" s="400">
        <f>'8.1 sz. mell(múzeum)'!E119</f>
        <v>0</v>
      </c>
      <c r="F119" s="641">
        <f>'8.1 sz. mell(múzeum)'!F119</f>
        <v>0</v>
      </c>
      <c r="G119" s="399">
        <f>'8.1 sz. mell(múzeum)'!G119</f>
        <v>0</v>
      </c>
    </row>
    <row r="120" spans="1:7" ht="12" customHeight="1" x14ac:dyDescent="0.25">
      <c r="A120" s="11" t="s">
        <v>107</v>
      </c>
      <c r="B120" s="389" t="s">
        <v>368</v>
      </c>
      <c r="C120" s="400">
        <f>'8.1 sz. mell(múzeum)'!C120</f>
        <v>0</v>
      </c>
      <c r="D120" s="400">
        <f>'8.1 sz. mell(múzeum)'!D120</f>
        <v>0</v>
      </c>
      <c r="E120" s="400">
        <f>'8.1 sz. mell(múzeum)'!E120</f>
        <v>0</v>
      </c>
      <c r="F120" s="641">
        <f>'8.1 sz. mell(múzeum)'!F120</f>
        <v>0</v>
      </c>
      <c r="G120" s="399">
        <f>'8.1 sz. mell(múzeum)'!G120</f>
        <v>0</v>
      </c>
    </row>
    <row r="121" spans="1:7" ht="12" customHeight="1" x14ac:dyDescent="0.25">
      <c r="A121" s="11" t="s">
        <v>109</v>
      </c>
      <c r="B121" s="418" t="s">
        <v>311</v>
      </c>
      <c r="C121" s="399">
        <f>'8.1 sz. mell(múzeum)'!C121</f>
        <v>0</v>
      </c>
      <c r="D121" s="399">
        <f>'8.1 sz. mell(múzeum)'!D121</f>
        <v>0</v>
      </c>
      <c r="E121" s="399">
        <f>'8.1 sz. mell(múzeum)'!E121</f>
        <v>0</v>
      </c>
      <c r="F121" s="607">
        <f>'8.1 sz. mell(múzeum)'!F121</f>
        <v>0</v>
      </c>
      <c r="G121" s="399">
        <f>'8.1 sz. mell(múzeum)'!G121</f>
        <v>0</v>
      </c>
    </row>
    <row r="122" spans="1:7" ht="11.45" customHeight="1" x14ac:dyDescent="0.25">
      <c r="A122" s="11" t="s">
        <v>145</v>
      </c>
      <c r="B122" s="415" t="s">
        <v>294</v>
      </c>
      <c r="C122" s="406">
        <f>'8.1 sz. mell(múzeum)'!C122</f>
        <v>0</v>
      </c>
      <c r="D122" s="406">
        <f>'8.1 sz. mell(múzeum)'!D122</f>
        <v>0</v>
      </c>
      <c r="E122" s="406">
        <f>'8.1 sz. mell(múzeum)'!E122</f>
        <v>0</v>
      </c>
      <c r="F122" s="609">
        <f>'8.1 sz. mell(múzeum)'!F122</f>
        <v>0</v>
      </c>
      <c r="G122" s="399">
        <f>'8.1 sz. mell(múzeum)'!G122</f>
        <v>0</v>
      </c>
    </row>
    <row r="123" spans="1:7" ht="12" customHeight="1" x14ac:dyDescent="0.25">
      <c r="A123" s="11" t="s">
        <v>146</v>
      </c>
      <c r="B123" s="415" t="s">
        <v>310</v>
      </c>
      <c r="C123" s="400">
        <f>'8.1 sz. mell(múzeum)'!C123</f>
        <v>0</v>
      </c>
      <c r="D123" s="400">
        <f>'8.1 sz. mell(múzeum)'!D123</f>
        <v>0</v>
      </c>
      <c r="E123" s="400">
        <f>'8.1 sz. mell(múzeum)'!E123</f>
        <v>0</v>
      </c>
      <c r="F123" s="641">
        <f>'8.1 sz. mell(múzeum)'!F123</f>
        <v>0</v>
      </c>
      <c r="G123" s="399">
        <f>'8.1 sz. mell(múzeum)'!G123</f>
        <v>0</v>
      </c>
    </row>
    <row r="124" spans="1:7" ht="12" customHeight="1" x14ac:dyDescent="0.25">
      <c r="A124" s="11" t="s">
        <v>147</v>
      </c>
      <c r="B124" s="415" t="s">
        <v>309</v>
      </c>
      <c r="C124" s="400">
        <f>'8.1 sz. mell(múzeum)'!C124</f>
        <v>0</v>
      </c>
      <c r="D124" s="400">
        <f>'8.1 sz. mell(múzeum)'!D124</f>
        <v>0</v>
      </c>
      <c r="E124" s="400">
        <f>'8.1 sz. mell(múzeum)'!E124</f>
        <v>0</v>
      </c>
      <c r="F124" s="641">
        <f>'8.1 sz. mell(múzeum)'!F124</f>
        <v>0</v>
      </c>
      <c r="G124" s="399">
        <f>'8.1 sz. mell(múzeum)'!G124</f>
        <v>0</v>
      </c>
    </row>
    <row r="125" spans="1:7" ht="12" customHeight="1" x14ac:dyDescent="0.25">
      <c r="A125" s="11" t="s">
        <v>302</v>
      </c>
      <c r="B125" s="415" t="s">
        <v>297</v>
      </c>
      <c r="C125" s="400">
        <f>'8.1 sz. mell(múzeum)'!C125</f>
        <v>0</v>
      </c>
      <c r="D125" s="400">
        <f>'8.1 sz. mell(múzeum)'!D125</f>
        <v>0</v>
      </c>
      <c r="E125" s="400">
        <f>'8.1 sz. mell(múzeum)'!E125</f>
        <v>0</v>
      </c>
      <c r="F125" s="641">
        <f>'8.1 sz. mell(múzeum)'!F125</f>
        <v>0</v>
      </c>
      <c r="G125" s="399">
        <f>'8.1 sz. mell(múzeum)'!G125</f>
        <v>0</v>
      </c>
    </row>
    <row r="126" spans="1:7" ht="12" customHeight="1" x14ac:dyDescent="0.25">
      <c r="A126" s="11" t="s">
        <v>303</v>
      </c>
      <c r="B126" s="415" t="s">
        <v>308</v>
      </c>
      <c r="C126" s="400">
        <f>'8.1 sz. mell(múzeum)'!C126</f>
        <v>0</v>
      </c>
      <c r="D126" s="400">
        <f>'8.1 sz. mell(múzeum)'!D126</f>
        <v>0</v>
      </c>
      <c r="E126" s="400">
        <f>'8.1 sz. mell(múzeum)'!E126</f>
        <v>0</v>
      </c>
      <c r="F126" s="641">
        <f>'8.1 sz. mell(múzeum)'!F126</f>
        <v>0</v>
      </c>
      <c r="G126" s="399">
        <f>'8.1 sz. mell(múzeum)'!G126</f>
        <v>0</v>
      </c>
    </row>
    <row r="127" spans="1:7" ht="23.25" thickBot="1" x14ac:dyDescent="0.3">
      <c r="A127" s="9" t="s">
        <v>304</v>
      </c>
      <c r="B127" s="415" t="s">
        <v>307</v>
      </c>
      <c r="C127" s="407">
        <f>'8.1 sz. mell(múzeum)'!C127</f>
        <v>0</v>
      </c>
      <c r="D127" s="407">
        <f>'8.1 sz. mell(múzeum)'!D127</f>
        <v>0</v>
      </c>
      <c r="E127" s="407">
        <f>'8.1 sz. mell(múzeum)'!E127</f>
        <v>0</v>
      </c>
      <c r="F127" s="608">
        <f>'8.1 sz. mell(múzeum)'!F127</f>
        <v>0</v>
      </c>
      <c r="G127" s="407">
        <f>'8.1 sz. mell(múzeum)'!G127</f>
        <v>0</v>
      </c>
    </row>
    <row r="128" spans="1:7" ht="12" customHeight="1" thickBot="1" x14ac:dyDescent="0.3">
      <c r="A128" s="16" t="s">
        <v>15</v>
      </c>
      <c r="B128" s="328" t="s">
        <v>386</v>
      </c>
      <c r="C128" s="325">
        <f>'8.1 sz. mell(múzeum)'!C128</f>
        <v>12830494</v>
      </c>
      <c r="D128" s="325">
        <f>'8.1 sz. mell(múzeum)'!D128</f>
        <v>12641892</v>
      </c>
      <c r="E128" s="325">
        <f>'8.1 sz. mell(múzeum)'!E128</f>
        <v>12950851</v>
      </c>
      <c r="F128" s="325">
        <f>'8.1 sz. mell(múzeum)'!F128</f>
        <v>13101009</v>
      </c>
      <c r="G128" s="323">
        <f>'8.1 sz. mell(múzeum)'!G128</f>
        <v>10676135</v>
      </c>
    </row>
    <row r="129" spans="1:7" ht="12" customHeight="1" thickBot="1" x14ac:dyDescent="0.3">
      <c r="A129" s="16" t="s">
        <v>16</v>
      </c>
      <c r="B129" s="328" t="s">
        <v>387</v>
      </c>
      <c r="C129" s="325">
        <f>'8.1 sz. mell(múzeum)'!C129</f>
        <v>0</v>
      </c>
      <c r="D129" s="325">
        <f>'8.1 sz. mell(múzeum)'!D129</f>
        <v>0</v>
      </c>
      <c r="E129" s="325">
        <f>'8.1 sz. mell(múzeum)'!E129</f>
        <v>0</v>
      </c>
      <c r="F129" s="325">
        <f>'8.1 sz. mell(múzeum)'!F129</f>
        <v>0</v>
      </c>
      <c r="G129" s="325">
        <f>'8.1 sz. mell(múzeum)'!G129</f>
        <v>0</v>
      </c>
    </row>
    <row r="130" spans="1:7" ht="12" customHeight="1" x14ac:dyDescent="0.25">
      <c r="A130" s="11" t="s">
        <v>206</v>
      </c>
      <c r="B130" s="417" t="s">
        <v>394</v>
      </c>
      <c r="C130" s="405">
        <f>'8.1 sz. mell(múzeum)'!C130</f>
        <v>0</v>
      </c>
      <c r="D130" s="405">
        <f>'8.1 sz. mell(múzeum)'!D130</f>
        <v>0</v>
      </c>
      <c r="E130" s="405">
        <f>'8.1 sz. mell(múzeum)'!E130</f>
        <v>0</v>
      </c>
      <c r="F130" s="405">
        <f>'8.1 sz. mell(múzeum)'!F130</f>
        <v>0</v>
      </c>
      <c r="G130" s="405">
        <f>'8.1 sz. mell(múzeum)'!G130</f>
        <v>0</v>
      </c>
    </row>
    <row r="131" spans="1:7" ht="12" customHeight="1" x14ac:dyDescent="0.25">
      <c r="A131" s="11" t="s">
        <v>207</v>
      </c>
      <c r="B131" s="417" t="s">
        <v>395</v>
      </c>
      <c r="C131" s="398">
        <f>'8.1 sz. mell(múzeum)'!C131</f>
        <v>0</v>
      </c>
      <c r="D131" s="398">
        <f>'8.1 sz. mell(múzeum)'!D131</f>
        <v>0</v>
      </c>
      <c r="E131" s="398">
        <f>'8.1 sz. mell(múzeum)'!E131</f>
        <v>0</v>
      </c>
      <c r="F131" s="398">
        <f>'8.1 sz. mell(múzeum)'!F131</f>
        <v>0</v>
      </c>
      <c r="G131" s="398">
        <f>'8.1 sz. mell(múzeum)'!G131</f>
        <v>0</v>
      </c>
    </row>
    <row r="132" spans="1:7" ht="12" customHeight="1" thickBot="1" x14ac:dyDescent="0.3">
      <c r="A132" s="9" t="s">
        <v>208</v>
      </c>
      <c r="B132" s="417" t="s">
        <v>396</v>
      </c>
      <c r="C132" s="406">
        <f>'8.1 sz. mell(múzeum)'!C132</f>
        <v>0</v>
      </c>
      <c r="D132" s="406">
        <f>'8.1 sz. mell(múzeum)'!D132</f>
        <v>0</v>
      </c>
      <c r="E132" s="406">
        <f>'8.1 sz. mell(múzeum)'!E132</f>
        <v>0</v>
      </c>
      <c r="F132" s="406">
        <f>'8.1 sz. mell(múzeum)'!F132</f>
        <v>0</v>
      </c>
      <c r="G132" s="406">
        <f>'8.1 sz. mell(múzeum)'!G132</f>
        <v>0</v>
      </c>
    </row>
    <row r="133" spans="1:7" ht="12" customHeight="1" thickBot="1" x14ac:dyDescent="0.3">
      <c r="A133" s="16" t="s">
        <v>17</v>
      </c>
      <c r="B133" s="328" t="s">
        <v>388</v>
      </c>
      <c r="C133" s="325">
        <f>'8.1 sz. mell(múzeum)'!C133</f>
        <v>0</v>
      </c>
      <c r="D133" s="325">
        <f>'8.1 sz. mell(múzeum)'!D133</f>
        <v>0</v>
      </c>
      <c r="E133" s="325">
        <f>'8.1 sz. mell(múzeum)'!E133</f>
        <v>0</v>
      </c>
      <c r="F133" s="325">
        <f>'8.1 sz. mell(múzeum)'!F133</f>
        <v>0</v>
      </c>
      <c r="G133" s="325">
        <f>'8.1 sz. mell(múzeum)'!G133</f>
        <v>0</v>
      </c>
    </row>
    <row r="134" spans="1:7" ht="12" customHeight="1" x14ac:dyDescent="0.25">
      <c r="A134" s="11" t="s">
        <v>81</v>
      </c>
      <c r="B134" s="419" t="s">
        <v>397</v>
      </c>
      <c r="C134" s="606">
        <f>'8.1 sz. mell(múzeum)'!C134</f>
        <v>0</v>
      </c>
      <c r="D134" s="405">
        <f>'8.1 sz. mell(múzeum)'!D135</f>
        <v>0</v>
      </c>
      <c r="E134" s="660">
        <f>'8.1 sz. mell(múzeum)'!E135</f>
        <v>0</v>
      </c>
      <c r="F134" s="405">
        <f>'8.1 sz. mell(múzeum)'!F135</f>
        <v>0</v>
      </c>
      <c r="G134" s="590">
        <f>'8.1 sz. mell(múzeum)'!G134</f>
        <v>0</v>
      </c>
    </row>
    <row r="135" spans="1:7" ht="12" customHeight="1" x14ac:dyDescent="0.25">
      <c r="A135" s="11" t="s">
        <v>82</v>
      </c>
      <c r="B135" s="419" t="s">
        <v>389</v>
      </c>
      <c r="C135" s="607">
        <f>'8.1 sz. mell(múzeum)'!C135</f>
        <v>0</v>
      </c>
      <c r="D135" s="399">
        <f>'8.1 sz. mell(múzeum)'!D135</f>
        <v>0</v>
      </c>
      <c r="E135" s="661">
        <f>'8.1 sz. mell(múzeum)'!E135</f>
        <v>0</v>
      </c>
      <c r="F135" s="399">
        <f>'8.1 sz. mell(múzeum)'!F135</f>
        <v>0</v>
      </c>
      <c r="G135" s="591">
        <f>'8.1 sz. mell(múzeum)'!G135</f>
        <v>0</v>
      </c>
    </row>
    <row r="136" spans="1:7" ht="12" customHeight="1" x14ac:dyDescent="0.25">
      <c r="A136" s="11" t="s">
        <v>83</v>
      </c>
      <c r="B136" s="419" t="s">
        <v>390</v>
      </c>
      <c r="C136" s="607">
        <f>'8.1 sz. mell(múzeum)'!C136</f>
        <v>0</v>
      </c>
      <c r="D136" s="399">
        <f>'8.1 sz. mell(múzeum)'!D136</f>
        <v>0</v>
      </c>
      <c r="E136" s="661">
        <f>'8.1 sz. mell(múzeum)'!E136</f>
        <v>0</v>
      </c>
      <c r="F136" s="399">
        <f>'8.1 sz. mell(múzeum)'!F136</f>
        <v>0</v>
      </c>
      <c r="G136" s="591">
        <f>'8.1 sz. mell(múzeum)'!G136</f>
        <v>0</v>
      </c>
    </row>
    <row r="137" spans="1:7" ht="12" customHeight="1" x14ac:dyDescent="0.25">
      <c r="A137" s="11" t="s">
        <v>132</v>
      </c>
      <c r="B137" s="419" t="s">
        <v>391</v>
      </c>
      <c r="C137" s="607">
        <f>'8.1 sz. mell(múzeum)'!C137</f>
        <v>0</v>
      </c>
      <c r="D137" s="399">
        <f>'8.1 sz. mell(múzeum)'!D137</f>
        <v>0</v>
      </c>
      <c r="E137" s="661">
        <f>'8.1 sz. mell(múzeum)'!E137</f>
        <v>0</v>
      </c>
      <c r="F137" s="399">
        <f>'8.1 sz. mell(múzeum)'!F137</f>
        <v>0</v>
      </c>
      <c r="G137" s="591">
        <f>'8.1 sz. mell(múzeum)'!G137</f>
        <v>0</v>
      </c>
    </row>
    <row r="138" spans="1:7" ht="12" customHeight="1" x14ac:dyDescent="0.25">
      <c r="A138" s="11" t="s">
        <v>133</v>
      </c>
      <c r="B138" s="419" t="s">
        <v>392</v>
      </c>
      <c r="C138" s="607">
        <f>'8.1 sz. mell(múzeum)'!C138</f>
        <v>0</v>
      </c>
      <c r="D138" s="399">
        <f>'8.1 sz. mell(múzeum)'!D138</f>
        <v>0</v>
      </c>
      <c r="E138" s="661">
        <f>'8.1 sz. mell(múzeum)'!E138</f>
        <v>0</v>
      </c>
      <c r="F138" s="399">
        <f>'8.1 sz. mell(múzeum)'!F138</f>
        <v>0</v>
      </c>
      <c r="G138" s="591">
        <f>'8.1 sz. mell(múzeum)'!G138</f>
        <v>0</v>
      </c>
    </row>
    <row r="139" spans="1:7" ht="12" customHeight="1" thickBot="1" x14ac:dyDescent="0.3">
      <c r="A139" s="9" t="s">
        <v>134</v>
      </c>
      <c r="B139" s="419" t="s">
        <v>393</v>
      </c>
      <c r="C139" s="608">
        <f>'8.1 sz. mell(múzeum)'!C139</f>
        <v>0</v>
      </c>
      <c r="D139" s="407">
        <f>'8.1 sz. mell(múzeum)'!D139</f>
        <v>0</v>
      </c>
      <c r="E139" s="662">
        <f>'8.1 sz. mell(múzeum)'!E139</f>
        <v>0</v>
      </c>
      <c r="F139" s="407">
        <f>'8.1 sz. mell(múzeum)'!F139</f>
        <v>0</v>
      </c>
      <c r="G139" s="592">
        <f>'8.1 sz. mell(múzeum)'!G139</f>
        <v>0</v>
      </c>
    </row>
    <row r="140" spans="1:7" ht="12" customHeight="1" thickBot="1" x14ac:dyDescent="0.3">
      <c r="A140" s="16" t="s">
        <v>18</v>
      </c>
      <c r="B140" s="328" t="s">
        <v>401</v>
      </c>
      <c r="C140" s="406">
        <f>'8.1 sz. mell(múzeum)'!C140</f>
        <v>0</v>
      </c>
      <c r="D140" s="406">
        <f>'8.1 sz. mell(múzeum)'!D140</f>
        <v>0</v>
      </c>
      <c r="E140" s="406">
        <f>'8.1 sz. mell(múzeum)'!E140</f>
        <v>0</v>
      </c>
      <c r="F140" s="406">
        <f>'8.1 sz. mell(múzeum)'!F140</f>
        <v>0</v>
      </c>
      <c r="G140" s="406">
        <f>'8.1 sz. mell(múzeum)'!G140</f>
        <v>0</v>
      </c>
    </row>
    <row r="141" spans="1:7" ht="12" customHeight="1" x14ac:dyDescent="0.25">
      <c r="A141" s="11" t="s">
        <v>84</v>
      </c>
      <c r="B141" s="419" t="s">
        <v>312</v>
      </c>
      <c r="C141" s="325">
        <f>'8.1 sz. mell(múzeum)'!C141</f>
        <v>0</v>
      </c>
      <c r="D141" s="325">
        <f>'8.1 sz. mell(múzeum)'!D141</f>
        <v>0</v>
      </c>
      <c r="E141" s="325">
        <f>'8.1 sz. mell(múzeum)'!E141</f>
        <v>0</v>
      </c>
      <c r="F141" s="325">
        <f>'8.1 sz. mell(múzeum)'!F141</f>
        <v>0</v>
      </c>
      <c r="G141" s="325">
        <f>'8.1 sz. mell(múzeum)'!G141</f>
        <v>0</v>
      </c>
    </row>
    <row r="142" spans="1:7" ht="12" customHeight="1" x14ac:dyDescent="0.25">
      <c r="A142" s="11" t="s">
        <v>85</v>
      </c>
      <c r="B142" s="419" t="s">
        <v>313</v>
      </c>
      <c r="C142" s="399">
        <f>'8.1 sz. mell(múzeum)'!C142</f>
        <v>0</v>
      </c>
      <c r="D142" s="399">
        <f>'8.1 sz. mell(múzeum)'!D142</f>
        <v>0</v>
      </c>
      <c r="E142" s="399">
        <f>'8.1 sz. mell(múzeum)'!E142</f>
        <v>0</v>
      </c>
      <c r="F142" s="399">
        <f>'8.1 sz. mell(múzeum)'!F142</f>
        <v>0</v>
      </c>
      <c r="G142" s="399">
        <f>'8.1 sz. mell(múzeum)'!G142</f>
        <v>0</v>
      </c>
    </row>
    <row r="143" spans="1:7" ht="12" customHeight="1" x14ac:dyDescent="0.25">
      <c r="A143" s="11" t="s">
        <v>226</v>
      </c>
      <c r="B143" s="419" t="s">
        <v>476</v>
      </c>
      <c r="C143" s="399">
        <f>'8.1 sz. mell(múzeum)'!C143</f>
        <v>0</v>
      </c>
      <c r="D143" s="399">
        <f>'8.1 sz. mell(múzeum)'!D143</f>
        <v>0</v>
      </c>
      <c r="E143" s="399">
        <f>'8.1 sz. mell(múzeum)'!E143</f>
        <v>0</v>
      </c>
      <c r="F143" s="399">
        <f>'8.1 sz. mell(múzeum)'!F143</f>
        <v>0</v>
      </c>
      <c r="G143" s="399">
        <f>'8.1 sz. mell(múzeum)'!G143</f>
        <v>0</v>
      </c>
    </row>
    <row r="144" spans="1:7" ht="12" customHeight="1" thickBot="1" x14ac:dyDescent="0.3">
      <c r="A144" s="9" t="s">
        <v>723</v>
      </c>
      <c r="B144" s="420" t="s">
        <v>332</v>
      </c>
      <c r="C144" s="399">
        <f>'8.1 sz. mell(múzeum)'!C145</f>
        <v>0</v>
      </c>
      <c r="D144" s="399">
        <f>'8.1 sz. mell(múzeum)'!D145</f>
        <v>0</v>
      </c>
      <c r="E144" s="399">
        <f>'8.1 sz. mell(múzeum)'!E145</f>
        <v>0</v>
      </c>
      <c r="F144" s="399">
        <f>'8.1 sz. mell(múzeum)'!F145</f>
        <v>0</v>
      </c>
      <c r="G144" s="399">
        <f>'8.1 sz. mell(múzeum)'!G145</f>
        <v>0</v>
      </c>
    </row>
    <row r="145" spans="1:9" ht="12" customHeight="1" thickBot="1" x14ac:dyDescent="0.3">
      <c r="A145" s="16" t="s">
        <v>19</v>
      </c>
      <c r="B145" s="328" t="s">
        <v>403</v>
      </c>
      <c r="C145" s="325">
        <f>'8.1 sz. mell(múzeum)'!C146</f>
        <v>0</v>
      </c>
      <c r="D145" s="325">
        <f>'8.1 sz. mell(múzeum)'!D146</f>
        <v>0</v>
      </c>
      <c r="E145" s="325">
        <f>'8.1 sz. mell(múzeum)'!E146</f>
        <v>0</v>
      </c>
      <c r="F145" s="325">
        <f>'8.1 sz. mell(múzeum)'!F146</f>
        <v>0</v>
      </c>
      <c r="G145" s="325">
        <f>'8.1 sz. mell(múzeum)'!G146</f>
        <v>0</v>
      </c>
    </row>
    <row r="146" spans="1:9" ht="12" customHeight="1" x14ac:dyDescent="0.25">
      <c r="A146" s="11" t="s">
        <v>86</v>
      </c>
      <c r="B146" s="419" t="s">
        <v>398</v>
      </c>
      <c r="C146" s="405">
        <f>'8.1 sz. mell(múzeum)'!C147</f>
        <v>0</v>
      </c>
      <c r="D146" s="405">
        <f>'8.1 sz. mell(múzeum)'!D147</f>
        <v>0</v>
      </c>
      <c r="E146" s="405">
        <f>'8.1 sz. mell(múzeum)'!E147</f>
        <v>0</v>
      </c>
      <c r="F146" s="405">
        <f>'8.1 sz. mell(múzeum)'!F147</f>
        <v>0</v>
      </c>
      <c r="G146" s="405">
        <f>'8.1 sz. mell(múzeum)'!G147</f>
        <v>0</v>
      </c>
    </row>
    <row r="147" spans="1:9" ht="12" customHeight="1" x14ac:dyDescent="0.25">
      <c r="A147" s="11" t="s">
        <v>87</v>
      </c>
      <c r="B147" s="419" t="s">
        <v>405</v>
      </c>
      <c r="C147" s="406">
        <f>'8.1 sz. mell(múzeum)'!C148</f>
        <v>0</v>
      </c>
      <c r="D147" s="406">
        <f>'8.1 sz. mell(múzeum)'!D148</f>
        <v>0</v>
      </c>
      <c r="E147" s="406">
        <f>'8.1 sz. mell(múzeum)'!E148</f>
        <v>0</v>
      </c>
      <c r="F147" s="406">
        <f>'8.1 sz. mell(múzeum)'!F148</f>
        <v>0</v>
      </c>
      <c r="G147" s="406">
        <f>'8.1 sz. mell(múzeum)'!G148</f>
        <v>0</v>
      </c>
    </row>
    <row r="148" spans="1:9" ht="12" customHeight="1" x14ac:dyDescent="0.25">
      <c r="A148" s="11" t="s">
        <v>238</v>
      </c>
      <c r="B148" s="419" t="s">
        <v>400</v>
      </c>
      <c r="C148" s="400">
        <f>'8.1 sz. mell(múzeum)'!C149</f>
        <v>0</v>
      </c>
      <c r="D148" s="400">
        <f>'8.1 sz. mell(múzeum)'!D149</f>
        <v>0</v>
      </c>
      <c r="E148" s="400">
        <f>'8.1 sz. mell(múzeum)'!E149</f>
        <v>0</v>
      </c>
      <c r="F148" s="400">
        <f>'8.1 sz. mell(múzeum)'!F149</f>
        <v>0</v>
      </c>
      <c r="G148" s="400">
        <f>'8.1 sz. mell(múzeum)'!G149</f>
        <v>0</v>
      </c>
    </row>
    <row r="149" spans="1:9" ht="12" customHeight="1" x14ac:dyDescent="0.25">
      <c r="A149" s="11" t="s">
        <v>239</v>
      </c>
      <c r="B149" s="419" t="s">
        <v>406</v>
      </c>
      <c r="C149" s="400">
        <f>'8.1 sz. mell(múzeum)'!C150</f>
        <v>0</v>
      </c>
      <c r="D149" s="400">
        <f>'8.1 sz. mell(múzeum)'!D150</f>
        <v>0</v>
      </c>
      <c r="E149" s="400">
        <f>'8.1 sz. mell(múzeum)'!E150</f>
        <v>0</v>
      </c>
      <c r="F149" s="400">
        <f>'8.1 sz. mell(múzeum)'!F150</f>
        <v>0</v>
      </c>
      <c r="G149" s="400">
        <f>'8.1 sz. mell(múzeum)'!G150</f>
        <v>0</v>
      </c>
    </row>
    <row r="150" spans="1:9" ht="12" customHeight="1" thickBot="1" x14ac:dyDescent="0.3">
      <c r="A150" s="11" t="s">
        <v>404</v>
      </c>
      <c r="B150" s="419" t="s">
        <v>407</v>
      </c>
      <c r="C150" s="407">
        <f>'8.1 sz. mell(múzeum)'!C151</f>
        <v>0</v>
      </c>
      <c r="D150" s="407">
        <f>'8.1 sz. mell(múzeum)'!D151</f>
        <v>0</v>
      </c>
      <c r="E150" s="407">
        <f>'8.1 sz. mell(múzeum)'!E151</f>
        <v>0</v>
      </c>
      <c r="F150" s="407">
        <f>'8.1 sz. mell(múzeum)'!F151</f>
        <v>0</v>
      </c>
      <c r="G150" s="407">
        <f>'8.1 sz. mell(múzeum)'!G151</f>
        <v>0</v>
      </c>
    </row>
    <row r="151" spans="1:9" ht="12" customHeight="1" thickBot="1" x14ac:dyDescent="0.3">
      <c r="A151" s="16" t="s">
        <v>20</v>
      </c>
      <c r="B151" s="328" t="s">
        <v>408</v>
      </c>
      <c r="C151" s="325">
        <f>'8.1 sz. mell(múzeum)'!C152</f>
        <v>0</v>
      </c>
      <c r="D151" s="325">
        <f>'8.1 sz. mell(múzeum)'!D152</f>
        <v>0</v>
      </c>
      <c r="E151" s="325">
        <f>'8.1 sz. mell(múzeum)'!E152</f>
        <v>0</v>
      </c>
      <c r="F151" s="325">
        <f>'8.1 sz. mell(múzeum)'!F152</f>
        <v>0</v>
      </c>
      <c r="G151" s="325">
        <f>'8.1 sz. mell(múzeum)'!G152</f>
        <v>0</v>
      </c>
    </row>
    <row r="152" spans="1:9" ht="12" customHeight="1" thickBot="1" x14ac:dyDescent="0.3">
      <c r="A152" s="16" t="s">
        <v>21</v>
      </c>
      <c r="B152" s="328" t="s">
        <v>409</v>
      </c>
      <c r="C152" s="325">
        <f>'8.1 sz. mell(múzeum)'!C153</f>
        <v>0</v>
      </c>
      <c r="D152" s="325">
        <f>'8.1 sz. mell(múzeum)'!D153</f>
        <v>0</v>
      </c>
      <c r="E152" s="325">
        <f>'8.1 sz. mell(múzeum)'!E153</f>
        <v>0</v>
      </c>
      <c r="F152" s="325">
        <f>'8.1 sz. mell(múzeum)'!F153</f>
        <v>0</v>
      </c>
      <c r="G152" s="325">
        <f>'8.1 sz. mell(múzeum)'!G153</f>
        <v>0</v>
      </c>
    </row>
    <row r="153" spans="1:9" ht="15" customHeight="1" thickBot="1" x14ac:dyDescent="0.3">
      <c r="A153" s="16" t="s">
        <v>22</v>
      </c>
      <c r="B153" s="328" t="s">
        <v>411</v>
      </c>
      <c r="C153" s="325">
        <f>'8.1 sz. mell(múzeum)'!C154</f>
        <v>0</v>
      </c>
      <c r="D153" s="325">
        <f>'8.1 sz. mell(múzeum)'!D154</f>
        <v>0</v>
      </c>
      <c r="E153" s="325">
        <f>'8.1 sz. mell(múzeum)'!E154</f>
        <v>0</v>
      </c>
      <c r="F153" s="325">
        <f>'8.1 sz. mell(múzeum)'!F154</f>
        <v>0</v>
      </c>
      <c r="G153" s="325">
        <f>'8.1 sz. mell(múzeum)'!G154</f>
        <v>0</v>
      </c>
      <c r="H153" s="205"/>
      <c r="I153" s="205"/>
    </row>
    <row r="154" spans="1:9" s="196" customFormat="1" ht="16.899999999999999" customHeight="1" thickBot="1" x14ac:dyDescent="0.25">
      <c r="A154" s="142" t="s">
        <v>23</v>
      </c>
      <c r="B154" s="329" t="s">
        <v>410</v>
      </c>
      <c r="C154" s="323">
        <f>'8.1 sz. mell(múzeum)'!C155</f>
        <v>12830494</v>
      </c>
      <c r="D154" s="323">
        <f>'8.1 sz. mell(múzeum)'!D155</f>
        <v>12641892</v>
      </c>
      <c r="E154" s="323">
        <f>'8.1 sz. mell(múzeum)'!E155</f>
        <v>12950851</v>
      </c>
      <c r="F154" s="323">
        <f>'8.1 sz. mell(múzeum)'!F155</f>
        <v>13101009</v>
      </c>
      <c r="G154" s="323">
        <f>'8.1 sz. mell(múzeum)'!G155</f>
        <v>10676135</v>
      </c>
    </row>
    <row r="155" spans="1:9" ht="7.5" customHeight="1" x14ac:dyDescent="0.25"/>
    <row r="156" spans="1:9" x14ac:dyDescent="0.25">
      <c r="A156" s="512" t="s">
        <v>314</v>
      </c>
      <c r="B156" s="512"/>
      <c r="C156" s="512"/>
      <c r="D156" s="512"/>
      <c r="E156" s="194"/>
      <c r="F156" s="194"/>
      <c r="G156" s="194"/>
    </row>
    <row r="157" spans="1:9" ht="15" customHeight="1" thickBot="1" x14ac:dyDescent="0.3">
      <c r="A157" s="675" t="s">
        <v>120</v>
      </c>
      <c r="B157" s="675"/>
      <c r="C157" s="145"/>
      <c r="D157" s="145"/>
      <c r="E157" s="145">
        <f>E90</f>
        <v>0</v>
      </c>
      <c r="F157" s="145">
        <f>F90</f>
        <v>0</v>
      </c>
      <c r="G157" s="145" t="str">
        <f>G90</f>
        <v>Forintban!</v>
      </c>
    </row>
    <row r="158" spans="1:9" ht="24" customHeight="1" thickBot="1" x14ac:dyDescent="0.3">
      <c r="A158" s="16">
        <v>1</v>
      </c>
      <c r="B158" s="422" t="s">
        <v>412</v>
      </c>
      <c r="C158" s="323">
        <f>+C62-C128</f>
        <v>-12728894</v>
      </c>
      <c r="D158" s="323">
        <f>+D62-D128</f>
        <v>-12540292</v>
      </c>
      <c r="E158" s="323">
        <f>+E62-E128</f>
        <v>-12849251</v>
      </c>
      <c r="F158" s="323">
        <f>+F62-F128</f>
        <v>-12999409</v>
      </c>
      <c r="G158" s="323">
        <f>+G62-G128</f>
        <v>-10620335</v>
      </c>
    </row>
    <row r="159" spans="1:9" ht="27.75" customHeight="1" thickBot="1" x14ac:dyDescent="0.3">
      <c r="A159" s="16" t="s">
        <v>14</v>
      </c>
      <c r="B159" s="422" t="s">
        <v>628</v>
      </c>
      <c r="C159" s="323">
        <f>+C86-C153</f>
        <v>0</v>
      </c>
      <c r="D159" s="323">
        <f>+D86-D153</f>
        <v>0</v>
      </c>
      <c r="E159" s="323">
        <f>+E86-E153</f>
        <v>0</v>
      </c>
      <c r="F159" s="323">
        <f>+F86-F153</f>
        <v>0</v>
      </c>
      <c r="G159" s="323">
        <f>+G86-G153</f>
        <v>0</v>
      </c>
    </row>
  </sheetData>
  <mergeCells count="5">
    <mergeCell ref="A2:B2"/>
    <mergeCell ref="A90:B90"/>
    <mergeCell ref="A157:B157"/>
    <mergeCell ref="A89:D89"/>
    <mergeCell ref="A1:D1"/>
  </mergeCells>
  <printOptions horizontalCentered="1"/>
  <pageMargins left="0.2" right="0.17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Nagytarcsa Község Önkormányzata
2020. ÉVI KÖLTSÉGVETÉS
ÖNKÉNT VÁLLALT FELADATAINAK MÉRLEGE
&amp;R&amp;"Times New Roman CE,Félkövér dőlt"&amp;11 1.3. melléklet a 3/2020. (II.27) önkormányzati rendelethez</oddHeader>
  </headerFooter>
  <rowBreaks count="1" manualBreakCount="1">
    <brk id="88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83203125" style="181" customWidth="1"/>
    <col min="2" max="2" width="60.33203125" style="182" customWidth="1"/>
    <col min="3" max="3" width="15.6640625" style="183" customWidth="1"/>
    <col min="4" max="4" width="14.6640625" style="183" customWidth="1"/>
    <col min="5" max="5" width="14.5" style="183" customWidth="1"/>
    <col min="6" max="6" width="15.6640625" style="183" customWidth="1"/>
    <col min="7" max="7" width="15.5" style="183" customWidth="1"/>
    <col min="8" max="8" width="25" style="183" customWidth="1"/>
    <col min="9" max="9" width="19.5" style="3" customWidth="1"/>
    <col min="10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+CONCATENATE("8.23. melléklet a 3/",LEFT(ÖSSZEFÜGGÉSEK!A5,4),". (II.27) önkormányzati rendelethez")</f>
        <v>8.23.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555</v>
      </c>
      <c r="C3" s="442" t="s">
        <v>556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9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9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9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9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9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9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9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9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9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9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0</v>
      </c>
      <c r="G90" s="427">
        <f>+G65+G89</f>
        <v>0</v>
      </c>
      <c r="H90" s="427"/>
    </row>
    <row r="91" spans="1:9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9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9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15088900</v>
      </c>
      <c r="D93" s="325">
        <f>+D94+D95+D96+D97+D98+D111</f>
        <v>15431800</v>
      </c>
      <c r="E93" s="325">
        <f>+E94+E95+E96+E97+E98+E111</f>
        <v>15431800</v>
      </c>
      <c r="F93" s="325">
        <f>+F94+F95+F96+F97+F98+F111</f>
        <v>15510563</v>
      </c>
      <c r="G93" s="325">
        <f>+G94+G95+G96+G97+G98+G111</f>
        <v>1702301</v>
      </c>
      <c r="H93" s="325"/>
    </row>
    <row r="94" spans="1:9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9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9" ht="12" customHeight="1" x14ac:dyDescent="0.2">
      <c r="A96" s="207" t="s">
        <v>90</v>
      </c>
      <c r="B96" s="411" t="s">
        <v>112</v>
      </c>
      <c r="C96" s="426">
        <v>88900</v>
      </c>
      <c r="D96" s="426">
        <v>88900</v>
      </c>
      <c r="E96" s="426">
        <v>88900</v>
      </c>
      <c r="F96" s="426">
        <v>167663</v>
      </c>
      <c r="G96" s="426">
        <v>102301</v>
      </c>
      <c r="H96" s="628" t="s">
        <v>695</v>
      </c>
      <c r="I96" s="27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67">
        <f>SUM(C99:C110)</f>
        <v>15000000</v>
      </c>
      <c r="D98" s="467">
        <f>SUM(D99:D110)</f>
        <v>15342900</v>
      </c>
      <c r="E98" s="467">
        <f>SUM(E99:E110)</f>
        <v>15342900</v>
      </c>
      <c r="F98" s="467">
        <f>SUM(F99:F110)</f>
        <v>15342900</v>
      </c>
      <c r="G98" s="467">
        <f>SUM(G99:G110)</f>
        <v>1600000</v>
      </c>
      <c r="H98" s="467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>
        <v>15000000</v>
      </c>
      <c r="D110" s="425">
        <f>15000000+342900</f>
        <v>15342900</v>
      </c>
      <c r="E110" s="425">
        <v>15342900</v>
      </c>
      <c r="F110" s="425">
        <v>15342900</v>
      </c>
      <c r="G110" s="425">
        <v>1600000</v>
      </c>
      <c r="H110" s="425" t="s">
        <v>624</v>
      </c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9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9" ht="12" customHeight="1" thickBot="1" x14ac:dyDescent="0.25">
      <c r="A114" s="22" t="s">
        <v>14</v>
      </c>
      <c r="B114" s="422" t="s">
        <v>301</v>
      </c>
      <c r="C114" s="323">
        <f>+C115+C117+C119</f>
        <v>22080000</v>
      </c>
      <c r="D114" s="323">
        <f>+D115+D117+D119</f>
        <v>22080000</v>
      </c>
      <c r="E114" s="323">
        <f>+E115+E117+E119</f>
        <v>22080000</v>
      </c>
      <c r="F114" s="323">
        <f>+F115+F117+F119</f>
        <v>22001237</v>
      </c>
      <c r="G114" s="323">
        <f>+G115+G117+G119</f>
        <v>2402104</v>
      </c>
      <c r="H114" s="323"/>
    </row>
    <row r="115" spans="1:9" ht="12" customHeight="1" x14ac:dyDescent="0.2">
      <c r="A115" s="206" t="s">
        <v>94</v>
      </c>
      <c r="B115" s="411" t="s">
        <v>167</v>
      </c>
      <c r="C115" s="424">
        <v>22080000</v>
      </c>
      <c r="D115" s="424">
        <v>22080000</v>
      </c>
      <c r="E115" s="424">
        <v>22080000</v>
      </c>
      <c r="F115" s="424">
        <v>22001237</v>
      </c>
      <c r="G115" s="424">
        <f>1891424+510680</f>
        <v>2402104</v>
      </c>
      <c r="H115" s="630" t="s">
        <v>694</v>
      </c>
      <c r="I115" s="638"/>
    </row>
    <row r="116" spans="1:9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9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9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9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9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9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9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9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9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9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9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9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9" ht="12" customHeight="1" thickBot="1" x14ac:dyDescent="0.25">
      <c r="A128" s="22" t="s">
        <v>15</v>
      </c>
      <c r="B128" s="328" t="s">
        <v>386</v>
      </c>
      <c r="C128" s="323">
        <f>+C93+C114</f>
        <v>37168900</v>
      </c>
      <c r="D128" s="323">
        <f>+D93+D114</f>
        <v>37511800</v>
      </c>
      <c r="E128" s="323">
        <f>+E93+E114</f>
        <v>37511800</v>
      </c>
      <c r="F128" s="323">
        <f>+F93+F114</f>
        <v>37511800</v>
      </c>
      <c r="G128" s="323">
        <f>+G93+G114</f>
        <v>4104405</v>
      </c>
      <c r="H128" s="323"/>
    </row>
    <row r="129" spans="1:14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4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4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4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4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4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4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4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4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4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4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4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N140" s="114"/>
    </row>
    <row r="141" spans="1:14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4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4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4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434">
        <f>+C128+C154</f>
        <v>37168900</v>
      </c>
      <c r="D155" s="434">
        <f>+D128+D154</f>
        <v>37511800</v>
      </c>
      <c r="E155" s="434">
        <f>+E128+E154</f>
        <v>37511800</v>
      </c>
      <c r="F155" s="434">
        <f>+F128+F154</f>
        <v>37511800</v>
      </c>
      <c r="G155" s="434">
        <f>+G128+G154</f>
        <v>4104405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" style="181" customWidth="1"/>
    <col min="2" max="2" width="60" style="182" customWidth="1"/>
    <col min="3" max="5" width="16.1640625" style="183" customWidth="1"/>
    <col min="6" max="7" width="15.6640625" style="183" customWidth="1"/>
    <col min="8" max="8" width="28.832031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+CONCATENATE("8.24. melléklet a 3/",LEFT(ÖSSZEFÜGGÉSEK!A5,4),". (II.27) önkormányzati rendelethez")</f>
        <v>8.24.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653</v>
      </c>
      <c r="C3" s="556" t="s">
        <v>644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51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>
        <f>+E9+E10+E11+E12+E13+E14</f>
        <v>0</v>
      </c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207264</v>
      </c>
      <c r="G37" s="323">
        <f>SUM(G38:G48)</f>
        <v>207264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>
        <v>57600</v>
      </c>
      <c r="G39" s="425">
        <v>57600</v>
      </c>
      <c r="H39" s="701" t="s">
        <v>697</v>
      </c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>
        <v>105600</v>
      </c>
      <c r="G40" s="425">
        <v>105600</v>
      </c>
      <c r="H40" s="702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>
        <v>44064</v>
      </c>
      <c r="G43" s="425">
        <v>44064</v>
      </c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207264</v>
      </c>
      <c r="G65" s="427">
        <f>+G8+G15+G22+G29+G37+G49+G55+G60</f>
        <v>207264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427">
        <f>+C65+C89</f>
        <v>0</v>
      </c>
      <c r="D90" s="427">
        <f>+D65+D89</f>
        <v>0</v>
      </c>
      <c r="E90" s="427">
        <f>+E65+E89</f>
        <v>0</v>
      </c>
      <c r="F90" s="427">
        <f>+F65+F89</f>
        <v>207264</v>
      </c>
      <c r="G90" s="427">
        <f>+G65+G89</f>
        <v>207264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0</v>
      </c>
      <c r="D93" s="325">
        <f>+D94+D95+D96+D97+D98+D111</f>
        <v>0</v>
      </c>
      <c r="E93" s="325">
        <f>+E94+E95+E96+E97+E98+E111</f>
        <v>15000000</v>
      </c>
      <c r="F93" s="325">
        <f>+F94+F95+F96+F97+F98+F111</f>
        <v>15000000</v>
      </c>
      <c r="G93" s="325">
        <f>+G94+G95+G96+G97+G98+G111</f>
        <v>8343692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25.15" customHeight="1" x14ac:dyDescent="0.2">
      <c r="A96" s="207" t="s">
        <v>90</v>
      </c>
      <c r="B96" s="411" t="s">
        <v>112</v>
      </c>
      <c r="C96" s="596">
        <v>0</v>
      </c>
      <c r="D96" s="596">
        <v>0</v>
      </c>
      <c r="E96" s="426">
        <v>15000000</v>
      </c>
      <c r="F96" s="426">
        <v>15000000</v>
      </c>
      <c r="G96" s="426">
        <v>8343692</v>
      </c>
      <c r="H96" s="597" t="s">
        <v>666</v>
      </c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67">
        <f>SUM(D99:D110)</f>
        <v>0</v>
      </c>
      <c r="E98" s="467">
        <f>SUM(E99:E110)</f>
        <v>0</v>
      </c>
      <c r="F98" s="467">
        <f>SUM(F99:F110)</f>
        <v>0</v>
      </c>
      <c r="G98" s="467">
        <f>SUM(G99:G110)</f>
        <v>0</v>
      </c>
      <c r="H98" s="467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381000</v>
      </c>
      <c r="G114" s="323">
        <f>+G115+G117+G119</f>
        <v>38999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>
        <v>381000</v>
      </c>
      <c r="G115" s="424">
        <v>38999</v>
      </c>
      <c r="H115" s="630" t="s">
        <v>696</v>
      </c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0</v>
      </c>
      <c r="D128" s="323">
        <f>+D93+D114</f>
        <v>0</v>
      </c>
      <c r="E128" s="323">
        <f>+E93+E114</f>
        <v>15000000</v>
      </c>
      <c r="F128" s="323">
        <f>+F93+F114</f>
        <v>15381000</v>
      </c>
      <c r="G128" s="323">
        <f>+G93+G114</f>
        <v>8382691</v>
      </c>
      <c r="H128" s="323"/>
    </row>
    <row r="129" spans="1:12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2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2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2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2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2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2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2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2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2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2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2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L140" s="114"/>
    </row>
    <row r="141" spans="1:12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2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2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2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511">
        <v>0</v>
      </c>
      <c r="D155" s="511">
        <v>0</v>
      </c>
      <c r="E155" s="434">
        <f>+E128+E154</f>
        <v>15000000</v>
      </c>
      <c r="F155" s="434">
        <f>+F128+F154</f>
        <v>15381000</v>
      </c>
      <c r="G155" s="434">
        <f>+G128+G154</f>
        <v>8382691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mergeCells count="1">
    <mergeCell ref="H39:H40"/>
  </mergeCells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8"/>
  <sheetViews>
    <sheetView zoomScaleNormal="100" zoomScaleSheetLayoutView="85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" style="181" customWidth="1"/>
    <col min="2" max="2" width="60" style="182" customWidth="1"/>
    <col min="3" max="4" width="15.83203125" style="183" customWidth="1"/>
    <col min="5" max="5" width="14" style="183" customWidth="1"/>
    <col min="6" max="7" width="15.33203125" style="183" customWidth="1"/>
    <col min="8" max="8" width="25" style="183" customWidth="1"/>
    <col min="9" max="16384" width="9.33203125" style="3"/>
  </cols>
  <sheetData>
    <row r="1" spans="1:8" s="2" customFormat="1" ht="16.5" customHeight="1" thickBot="1" x14ac:dyDescent="0.25">
      <c r="A1" s="95"/>
      <c r="B1" s="97"/>
      <c r="C1" s="286" t="str">
        <f>+CONCATENATE("8.25. melléklet a 3/",LEFT(ÖSSZEFÜGGÉSEK!A5,4),". (II.27) önkormányzati rendelethez")</f>
        <v>8.25. melléklet a 3/2020. (II.27) önkormányzati rendelethez</v>
      </c>
      <c r="D1" s="286"/>
      <c r="E1" s="286"/>
      <c r="F1" s="286"/>
      <c r="G1" s="286"/>
      <c r="H1" s="286"/>
    </row>
    <row r="2" spans="1:8" s="44" customFormat="1" ht="30" customHeight="1" x14ac:dyDescent="0.2">
      <c r="A2" s="190" t="s">
        <v>54</v>
      </c>
      <c r="B2" s="439" t="s">
        <v>582</v>
      </c>
      <c r="C2" s="441" t="s">
        <v>47</v>
      </c>
      <c r="D2" s="503"/>
      <c r="E2" s="503"/>
      <c r="F2" s="503"/>
      <c r="G2" s="503"/>
      <c r="H2" s="503"/>
    </row>
    <row r="3" spans="1:8" s="44" customFormat="1" ht="16.5" thickBot="1" x14ac:dyDescent="0.25">
      <c r="A3" s="98" t="s">
        <v>504</v>
      </c>
      <c r="B3" s="440" t="s">
        <v>654</v>
      </c>
      <c r="C3" s="442" t="s">
        <v>652</v>
      </c>
      <c r="D3" s="504"/>
      <c r="E3" s="504"/>
      <c r="F3" s="504"/>
      <c r="G3" s="504"/>
      <c r="H3" s="504"/>
    </row>
    <row r="4" spans="1:8" s="45" customFormat="1" ht="15.95" customHeight="1" thickBot="1" x14ac:dyDescent="0.3">
      <c r="A4" s="99"/>
      <c r="B4" s="99"/>
      <c r="C4" s="51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38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38" customFormat="1" ht="15.95" customHeight="1" thickBot="1" x14ac:dyDescent="0.25">
      <c r="A7" s="101"/>
      <c r="B7" s="102" t="s">
        <v>49</v>
      </c>
      <c r="C7" s="159"/>
      <c r="D7" s="159"/>
      <c r="E7" s="159"/>
      <c r="F7" s="159"/>
      <c r="G7" s="159"/>
      <c r="H7" s="159"/>
    </row>
    <row r="8" spans="1:8" s="38" customFormat="1" ht="12" customHeight="1" thickBot="1" x14ac:dyDescent="0.25">
      <c r="A8" s="22" t="s">
        <v>13</v>
      </c>
      <c r="B8" s="322" t="s">
        <v>190</v>
      </c>
      <c r="C8" s="323">
        <f>+C9+C10+C11+C12+C13+C14</f>
        <v>0</v>
      </c>
      <c r="D8" s="323">
        <f>+D9+D10+D11+D12+D13+D14</f>
        <v>0</v>
      </c>
      <c r="E8" s="323"/>
      <c r="F8" s="323">
        <f>+F9+F10+F11+F12+F13+F14</f>
        <v>0</v>
      </c>
      <c r="G8" s="323">
        <f>+G9+G10+G11+G12+G13+G14</f>
        <v>0</v>
      </c>
      <c r="H8" s="323"/>
    </row>
    <row r="9" spans="1:8" s="46" customFormat="1" ht="12" customHeight="1" x14ac:dyDescent="0.2">
      <c r="A9" s="206" t="s">
        <v>88</v>
      </c>
      <c r="B9" s="387" t="s">
        <v>191</v>
      </c>
      <c r="C9" s="424"/>
      <c r="D9" s="424"/>
      <c r="E9" s="424"/>
      <c r="F9" s="424"/>
      <c r="G9" s="424"/>
      <c r="H9" s="424"/>
    </row>
    <row r="10" spans="1:8" s="47" customFormat="1" ht="12" customHeight="1" x14ac:dyDescent="0.2">
      <c r="A10" s="207" t="s">
        <v>89</v>
      </c>
      <c r="B10" s="388" t="s">
        <v>192</v>
      </c>
      <c r="C10" s="425"/>
      <c r="D10" s="425"/>
      <c r="E10" s="425"/>
      <c r="F10" s="425"/>
      <c r="G10" s="425"/>
      <c r="H10" s="425"/>
    </row>
    <row r="11" spans="1:8" s="47" customFormat="1" ht="12" customHeight="1" x14ac:dyDescent="0.2">
      <c r="A11" s="207" t="s">
        <v>90</v>
      </c>
      <c r="B11" s="388" t="s">
        <v>486</v>
      </c>
      <c r="C11" s="425"/>
      <c r="D11" s="425"/>
      <c r="E11" s="425"/>
      <c r="F11" s="425"/>
      <c r="G11" s="425"/>
      <c r="H11" s="425"/>
    </row>
    <row r="12" spans="1:8" s="47" customFormat="1" ht="12" customHeight="1" x14ac:dyDescent="0.2">
      <c r="A12" s="207" t="s">
        <v>91</v>
      </c>
      <c r="B12" s="388" t="s">
        <v>194</v>
      </c>
      <c r="C12" s="425"/>
      <c r="D12" s="425"/>
      <c r="E12" s="425"/>
      <c r="F12" s="425"/>
      <c r="G12" s="425"/>
      <c r="H12" s="425"/>
    </row>
    <row r="13" spans="1:8" s="47" customFormat="1" ht="12" customHeight="1" x14ac:dyDescent="0.2">
      <c r="A13" s="207" t="s">
        <v>114</v>
      </c>
      <c r="B13" s="388" t="s">
        <v>443</v>
      </c>
      <c r="C13" s="425"/>
      <c r="D13" s="425"/>
      <c r="E13" s="425"/>
      <c r="F13" s="425"/>
      <c r="G13" s="425"/>
      <c r="H13" s="425"/>
    </row>
    <row r="14" spans="1:8" s="46" customFormat="1" ht="12" customHeight="1" thickBot="1" x14ac:dyDescent="0.25">
      <c r="A14" s="208" t="s">
        <v>92</v>
      </c>
      <c r="B14" s="391" t="s">
        <v>371</v>
      </c>
      <c r="C14" s="425"/>
      <c r="D14" s="425"/>
      <c r="E14" s="425"/>
      <c r="F14" s="425"/>
      <c r="G14" s="425"/>
      <c r="H14" s="425"/>
    </row>
    <row r="15" spans="1:8" s="46" customFormat="1" ht="12" customHeight="1" thickBot="1" x14ac:dyDescent="0.25">
      <c r="A15" s="22" t="s">
        <v>14</v>
      </c>
      <c r="B15" s="324" t="s">
        <v>195</v>
      </c>
      <c r="C15" s="323">
        <f>+C16+C17+C18+C19+C20</f>
        <v>0</v>
      </c>
      <c r="D15" s="323">
        <f>+D16+D17+D18+D19+D20</f>
        <v>0</v>
      </c>
      <c r="E15" s="323">
        <f>+E16+E17+E18+E19+E20</f>
        <v>0</v>
      </c>
      <c r="F15" s="323">
        <f>+F16+F17+F18+F19+F20</f>
        <v>0</v>
      </c>
      <c r="G15" s="323">
        <f>+G16+G17+G18+G19+G20</f>
        <v>0</v>
      </c>
      <c r="H15" s="323"/>
    </row>
    <row r="16" spans="1:8" s="46" customFormat="1" ht="12" customHeight="1" x14ac:dyDescent="0.2">
      <c r="A16" s="206" t="s">
        <v>94</v>
      </c>
      <c r="B16" s="387" t="s">
        <v>196</v>
      </c>
      <c r="C16" s="424"/>
      <c r="D16" s="424"/>
      <c r="E16" s="424"/>
      <c r="F16" s="424"/>
      <c r="G16" s="424"/>
      <c r="H16" s="424"/>
    </row>
    <row r="17" spans="1:8" s="46" customFormat="1" ht="12" customHeight="1" x14ac:dyDescent="0.2">
      <c r="A17" s="207" t="s">
        <v>95</v>
      </c>
      <c r="B17" s="388" t="s">
        <v>197</v>
      </c>
      <c r="C17" s="425"/>
      <c r="D17" s="425"/>
      <c r="E17" s="425"/>
      <c r="F17" s="425"/>
      <c r="G17" s="425"/>
      <c r="H17" s="425"/>
    </row>
    <row r="18" spans="1:8" s="46" customFormat="1" ht="12" customHeight="1" x14ac:dyDescent="0.2">
      <c r="A18" s="207" t="s">
        <v>96</v>
      </c>
      <c r="B18" s="388" t="s">
        <v>362</v>
      </c>
      <c r="C18" s="425"/>
      <c r="D18" s="425"/>
      <c r="E18" s="425"/>
      <c r="F18" s="425"/>
      <c r="G18" s="425"/>
      <c r="H18" s="425"/>
    </row>
    <row r="19" spans="1:8" s="46" customFormat="1" ht="12" customHeight="1" x14ac:dyDescent="0.2">
      <c r="A19" s="207" t="s">
        <v>97</v>
      </c>
      <c r="B19" s="388" t="s">
        <v>363</v>
      </c>
      <c r="C19" s="425"/>
      <c r="D19" s="425"/>
      <c r="E19" s="425"/>
      <c r="F19" s="425"/>
      <c r="G19" s="425"/>
      <c r="H19" s="425"/>
    </row>
    <row r="20" spans="1:8" s="46" customFormat="1" ht="12" customHeight="1" x14ac:dyDescent="0.2">
      <c r="A20" s="207" t="s">
        <v>98</v>
      </c>
      <c r="B20" s="388" t="s">
        <v>198</v>
      </c>
      <c r="C20" s="425"/>
      <c r="D20" s="425"/>
      <c r="E20" s="425"/>
      <c r="F20" s="425"/>
      <c r="G20" s="425"/>
      <c r="H20" s="425"/>
    </row>
    <row r="21" spans="1:8" s="47" customFormat="1" ht="12" customHeight="1" thickBot="1" x14ac:dyDescent="0.25">
      <c r="A21" s="208" t="s">
        <v>107</v>
      </c>
      <c r="B21" s="391" t="s">
        <v>199</v>
      </c>
      <c r="C21" s="426"/>
      <c r="D21" s="426"/>
      <c r="E21" s="426"/>
      <c r="F21" s="426"/>
      <c r="G21" s="426"/>
      <c r="H21" s="426"/>
    </row>
    <row r="22" spans="1:8" s="47" customFormat="1" ht="12" customHeight="1" thickBot="1" x14ac:dyDescent="0.25">
      <c r="A22" s="22" t="s">
        <v>15</v>
      </c>
      <c r="B22" s="322" t="s">
        <v>200</v>
      </c>
      <c r="C22" s="323">
        <f>+C23+C24+C25+C26+C27</f>
        <v>0</v>
      </c>
      <c r="D22" s="323">
        <f>+D23+D24+D25+D26+D27</f>
        <v>0</v>
      </c>
      <c r="E22" s="323">
        <f>+E23+E24+E25+E26+E27</f>
        <v>0</v>
      </c>
      <c r="F22" s="323">
        <f>+F23+F24+F25+F26+F27</f>
        <v>0</v>
      </c>
      <c r="G22" s="323">
        <f>+G23+G24+G25+G26+G27</f>
        <v>0</v>
      </c>
      <c r="H22" s="323"/>
    </row>
    <row r="23" spans="1:8" s="47" customFormat="1" ht="12" customHeight="1" x14ac:dyDescent="0.2">
      <c r="A23" s="206" t="s">
        <v>77</v>
      </c>
      <c r="B23" s="387" t="s">
        <v>201</v>
      </c>
      <c r="C23" s="424"/>
      <c r="D23" s="424"/>
      <c r="E23" s="424"/>
      <c r="F23" s="424"/>
      <c r="G23" s="424"/>
      <c r="H23" s="424"/>
    </row>
    <row r="24" spans="1:8" s="46" customFormat="1" ht="12" customHeight="1" x14ac:dyDescent="0.2">
      <c r="A24" s="207" t="s">
        <v>78</v>
      </c>
      <c r="B24" s="388" t="s">
        <v>202</v>
      </c>
      <c r="C24" s="425"/>
      <c r="D24" s="425"/>
      <c r="E24" s="425"/>
      <c r="F24" s="425"/>
      <c r="G24" s="425"/>
      <c r="H24" s="425"/>
    </row>
    <row r="25" spans="1:8" s="47" customFormat="1" ht="12" customHeight="1" x14ac:dyDescent="0.2">
      <c r="A25" s="207" t="s">
        <v>79</v>
      </c>
      <c r="B25" s="388" t="s">
        <v>364</v>
      </c>
      <c r="C25" s="425"/>
      <c r="D25" s="425"/>
      <c r="E25" s="425"/>
      <c r="F25" s="425"/>
      <c r="G25" s="425"/>
      <c r="H25" s="425"/>
    </row>
    <row r="26" spans="1:8" s="47" customFormat="1" ht="12" customHeight="1" x14ac:dyDescent="0.2">
      <c r="A26" s="207" t="s">
        <v>80</v>
      </c>
      <c r="B26" s="388" t="s">
        <v>365</v>
      </c>
      <c r="C26" s="425"/>
      <c r="D26" s="425"/>
      <c r="E26" s="425"/>
      <c r="F26" s="425"/>
      <c r="G26" s="425"/>
      <c r="H26" s="425"/>
    </row>
    <row r="27" spans="1:8" s="47" customFormat="1" ht="12" customHeight="1" x14ac:dyDescent="0.2">
      <c r="A27" s="207" t="s">
        <v>128</v>
      </c>
      <c r="B27" s="388" t="s">
        <v>203</v>
      </c>
      <c r="C27" s="425"/>
      <c r="D27" s="425"/>
      <c r="E27" s="425"/>
      <c r="F27" s="425"/>
      <c r="G27" s="425"/>
      <c r="H27" s="425"/>
    </row>
    <row r="28" spans="1:8" s="47" customFormat="1" ht="12" customHeight="1" thickBot="1" x14ac:dyDescent="0.25">
      <c r="A28" s="208" t="s">
        <v>129</v>
      </c>
      <c r="B28" s="391" t="s">
        <v>204</v>
      </c>
      <c r="C28" s="426"/>
      <c r="D28" s="426"/>
      <c r="E28" s="426"/>
      <c r="F28" s="426"/>
      <c r="G28" s="426"/>
      <c r="H28" s="426"/>
    </row>
    <row r="29" spans="1:8" s="47" customFormat="1" ht="12" customHeight="1" thickBot="1" x14ac:dyDescent="0.25">
      <c r="A29" s="22" t="s">
        <v>130</v>
      </c>
      <c r="B29" s="322" t="s">
        <v>205</v>
      </c>
      <c r="C29" s="427">
        <f>SUM(C30:C36)</f>
        <v>0</v>
      </c>
      <c r="D29" s="427">
        <f>SUM(D30:D36)</f>
        <v>0</v>
      </c>
      <c r="E29" s="427">
        <f>SUM(E30:E36)</f>
        <v>0</v>
      </c>
      <c r="F29" s="427">
        <f>SUM(F30:F36)</f>
        <v>0</v>
      </c>
      <c r="G29" s="427">
        <f>SUM(G30:G36)</f>
        <v>0</v>
      </c>
      <c r="H29" s="427"/>
    </row>
    <row r="30" spans="1:8" s="47" customFormat="1" ht="12" customHeight="1" x14ac:dyDescent="0.2">
      <c r="A30" s="206" t="s">
        <v>206</v>
      </c>
      <c r="B30" s="387" t="s">
        <v>491</v>
      </c>
      <c r="C30" s="424"/>
      <c r="D30" s="424"/>
      <c r="E30" s="424"/>
      <c r="F30" s="424"/>
      <c r="G30" s="424"/>
      <c r="H30" s="424"/>
    </row>
    <row r="31" spans="1:8" s="47" customFormat="1" ht="12" customHeight="1" x14ac:dyDescent="0.2">
      <c r="A31" s="207" t="s">
        <v>207</v>
      </c>
      <c r="B31" s="388" t="s">
        <v>492</v>
      </c>
      <c r="C31" s="425"/>
      <c r="D31" s="425"/>
      <c r="E31" s="425"/>
      <c r="F31" s="425"/>
      <c r="G31" s="425"/>
      <c r="H31" s="425"/>
    </row>
    <row r="32" spans="1:8" s="47" customFormat="1" ht="12" customHeight="1" x14ac:dyDescent="0.2">
      <c r="A32" s="207" t="s">
        <v>208</v>
      </c>
      <c r="B32" s="388" t="s">
        <v>493</v>
      </c>
      <c r="C32" s="425"/>
      <c r="D32" s="425"/>
      <c r="E32" s="425"/>
      <c r="F32" s="425"/>
      <c r="G32" s="425"/>
      <c r="H32" s="425"/>
    </row>
    <row r="33" spans="1:8" s="47" customFormat="1" ht="12" customHeight="1" x14ac:dyDescent="0.2">
      <c r="A33" s="207" t="s">
        <v>209</v>
      </c>
      <c r="B33" s="388" t="s">
        <v>494</v>
      </c>
      <c r="C33" s="425"/>
      <c r="D33" s="425"/>
      <c r="E33" s="425"/>
      <c r="F33" s="425"/>
      <c r="G33" s="425"/>
      <c r="H33" s="425"/>
    </row>
    <row r="34" spans="1:8" s="47" customFormat="1" ht="12" customHeight="1" x14ac:dyDescent="0.2">
      <c r="A34" s="207" t="s">
        <v>488</v>
      </c>
      <c r="B34" s="388" t="s">
        <v>210</v>
      </c>
      <c r="C34" s="425"/>
      <c r="D34" s="425"/>
      <c r="E34" s="425"/>
      <c r="F34" s="425"/>
      <c r="G34" s="425"/>
      <c r="H34" s="425"/>
    </row>
    <row r="35" spans="1:8" s="47" customFormat="1" ht="12" customHeight="1" x14ac:dyDescent="0.2">
      <c r="A35" s="207" t="s">
        <v>489</v>
      </c>
      <c r="B35" s="388" t="s">
        <v>211</v>
      </c>
      <c r="C35" s="425"/>
      <c r="D35" s="425"/>
      <c r="E35" s="425"/>
      <c r="F35" s="425"/>
      <c r="G35" s="425"/>
      <c r="H35" s="425"/>
    </row>
    <row r="36" spans="1:8" s="47" customFormat="1" ht="12" customHeight="1" thickBot="1" x14ac:dyDescent="0.25">
      <c r="A36" s="208" t="s">
        <v>490</v>
      </c>
      <c r="B36" s="392" t="s">
        <v>212</v>
      </c>
      <c r="C36" s="426"/>
      <c r="D36" s="426"/>
      <c r="E36" s="426"/>
      <c r="F36" s="426"/>
      <c r="G36" s="426"/>
      <c r="H36" s="426"/>
    </row>
    <row r="37" spans="1:8" s="47" customFormat="1" ht="12" customHeight="1" thickBot="1" x14ac:dyDescent="0.25">
      <c r="A37" s="22" t="s">
        <v>17</v>
      </c>
      <c r="B37" s="322" t="s">
        <v>372</v>
      </c>
      <c r="C37" s="323">
        <f>SUM(C38:C48)</f>
        <v>0</v>
      </c>
      <c r="D37" s="323">
        <f>SUM(D38:D48)</f>
        <v>0</v>
      </c>
      <c r="E37" s="323">
        <f>SUM(E38:E48)</f>
        <v>0</v>
      </c>
      <c r="F37" s="323">
        <f>SUM(F38:F48)</f>
        <v>0</v>
      </c>
      <c r="G37" s="323">
        <f>SUM(G38:G48)</f>
        <v>0</v>
      </c>
      <c r="H37" s="323"/>
    </row>
    <row r="38" spans="1:8" s="47" customFormat="1" ht="12" customHeight="1" x14ac:dyDescent="0.2">
      <c r="A38" s="206" t="s">
        <v>81</v>
      </c>
      <c r="B38" s="387" t="s">
        <v>215</v>
      </c>
      <c r="C38" s="424"/>
      <c r="D38" s="424"/>
      <c r="E38" s="424"/>
      <c r="F38" s="424"/>
      <c r="G38" s="424"/>
      <c r="H38" s="424"/>
    </row>
    <row r="39" spans="1:8" s="47" customFormat="1" ht="12" customHeight="1" x14ac:dyDescent="0.2">
      <c r="A39" s="207" t="s">
        <v>82</v>
      </c>
      <c r="B39" s="388" t="s">
        <v>216</v>
      </c>
      <c r="C39" s="425"/>
      <c r="D39" s="425"/>
      <c r="E39" s="425"/>
      <c r="F39" s="425"/>
      <c r="G39" s="425"/>
      <c r="H39" s="425"/>
    </row>
    <row r="40" spans="1:8" s="47" customFormat="1" ht="12" customHeight="1" x14ac:dyDescent="0.2">
      <c r="A40" s="207" t="s">
        <v>83</v>
      </c>
      <c r="B40" s="388" t="s">
        <v>217</v>
      </c>
      <c r="C40" s="425"/>
      <c r="D40" s="425"/>
      <c r="E40" s="425"/>
      <c r="F40" s="425"/>
      <c r="G40" s="425"/>
      <c r="H40" s="425"/>
    </row>
    <row r="41" spans="1:8" s="47" customFormat="1" ht="12" customHeight="1" x14ac:dyDescent="0.2">
      <c r="A41" s="207" t="s">
        <v>132</v>
      </c>
      <c r="B41" s="388" t="s">
        <v>218</v>
      </c>
      <c r="C41" s="425"/>
      <c r="D41" s="425"/>
      <c r="E41" s="425"/>
      <c r="F41" s="425"/>
      <c r="G41" s="425"/>
      <c r="H41" s="425"/>
    </row>
    <row r="42" spans="1:8" s="47" customFormat="1" ht="12" customHeight="1" x14ac:dyDescent="0.2">
      <c r="A42" s="207" t="s">
        <v>133</v>
      </c>
      <c r="B42" s="388" t="s">
        <v>219</v>
      </c>
      <c r="C42" s="425"/>
      <c r="D42" s="425"/>
      <c r="E42" s="425"/>
      <c r="F42" s="425"/>
      <c r="G42" s="425"/>
      <c r="H42" s="425"/>
    </row>
    <row r="43" spans="1:8" s="47" customFormat="1" ht="12" customHeight="1" x14ac:dyDescent="0.2">
      <c r="A43" s="207" t="s">
        <v>134</v>
      </c>
      <c r="B43" s="388" t="s">
        <v>220</v>
      </c>
      <c r="C43" s="425"/>
      <c r="D43" s="425"/>
      <c r="E43" s="425"/>
      <c r="F43" s="425"/>
      <c r="G43" s="425"/>
      <c r="H43" s="425"/>
    </row>
    <row r="44" spans="1:8" s="47" customFormat="1" ht="12" customHeight="1" x14ac:dyDescent="0.2">
      <c r="A44" s="207" t="s">
        <v>135</v>
      </c>
      <c r="B44" s="388" t="s">
        <v>221</v>
      </c>
      <c r="C44" s="425"/>
      <c r="D44" s="425"/>
      <c r="E44" s="425"/>
      <c r="F44" s="425"/>
      <c r="G44" s="425"/>
      <c r="H44" s="425"/>
    </row>
    <row r="45" spans="1:8" s="47" customFormat="1" ht="12" customHeight="1" x14ac:dyDescent="0.2">
      <c r="A45" s="207" t="s">
        <v>136</v>
      </c>
      <c r="B45" s="388" t="s">
        <v>495</v>
      </c>
      <c r="C45" s="425"/>
      <c r="D45" s="425"/>
      <c r="E45" s="425"/>
      <c r="F45" s="425"/>
      <c r="G45" s="425"/>
      <c r="H45" s="425"/>
    </row>
    <row r="46" spans="1:8" s="47" customFormat="1" ht="12" customHeight="1" x14ac:dyDescent="0.2">
      <c r="A46" s="207" t="s">
        <v>213</v>
      </c>
      <c r="B46" s="388" t="s">
        <v>223</v>
      </c>
      <c r="C46" s="428"/>
      <c r="D46" s="428"/>
      <c r="E46" s="428"/>
      <c r="F46" s="428"/>
      <c r="G46" s="428"/>
      <c r="H46" s="428"/>
    </row>
    <row r="47" spans="1:8" s="47" customFormat="1" ht="12" customHeight="1" x14ac:dyDescent="0.2">
      <c r="A47" s="208" t="s">
        <v>214</v>
      </c>
      <c r="B47" s="391" t="s">
        <v>374</v>
      </c>
      <c r="C47" s="429"/>
      <c r="D47" s="429"/>
      <c r="E47" s="429"/>
      <c r="F47" s="429"/>
      <c r="G47" s="429"/>
      <c r="H47" s="429"/>
    </row>
    <row r="48" spans="1:8" s="47" customFormat="1" ht="12" customHeight="1" thickBot="1" x14ac:dyDescent="0.25">
      <c r="A48" s="208" t="s">
        <v>373</v>
      </c>
      <c r="B48" s="391" t="s">
        <v>224</v>
      </c>
      <c r="C48" s="429"/>
      <c r="D48" s="429"/>
      <c r="E48" s="429"/>
      <c r="F48" s="429"/>
      <c r="G48" s="429"/>
      <c r="H48" s="429"/>
    </row>
    <row r="49" spans="1:8" s="47" customFormat="1" ht="12" customHeight="1" thickBot="1" x14ac:dyDescent="0.25">
      <c r="A49" s="22" t="s">
        <v>18</v>
      </c>
      <c r="B49" s="322" t="s">
        <v>225</v>
      </c>
      <c r="C49" s="323">
        <f>SUM(C50:C54)</f>
        <v>0</v>
      </c>
      <c r="D49" s="323">
        <f>SUM(D50:D54)</f>
        <v>0</v>
      </c>
      <c r="E49" s="323">
        <f>SUM(E50:E54)</f>
        <v>0</v>
      </c>
      <c r="F49" s="323">
        <f>SUM(F50:F54)</f>
        <v>0</v>
      </c>
      <c r="G49" s="323">
        <f>SUM(G50:G54)</f>
        <v>0</v>
      </c>
      <c r="H49" s="323"/>
    </row>
    <row r="50" spans="1:8" s="47" customFormat="1" ht="12" customHeight="1" x14ac:dyDescent="0.2">
      <c r="A50" s="206" t="s">
        <v>84</v>
      </c>
      <c r="B50" s="387" t="s">
        <v>229</v>
      </c>
      <c r="C50" s="463"/>
      <c r="D50" s="463"/>
      <c r="E50" s="463"/>
      <c r="F50" s="463"/>
      <c r="G50" s="463"/>
      <c r="H50" s="463"/>
    </row>
    <row r="51" spans="1:8" s="47" customFormat="1" ht="12" customHeight="1" x14ac:dyDescent="0.2">
      <c r="A51" s="207" t="s">
        <v>85</v>
      </c>
      <c r="B51" s="388" t="s">
        <v>230</v>
      </c>
      <c r="C51" s="428"/>
      <c r="D51" s="428"/>
      <c r="E51" s="428"/>
      <c r="F51" s="428"/>
      <c r="G51" s="428"/>
      <c r="H51" s="428"/>
    </row>
    <row r="52" spans="1:8" s="47" customFormat="1" ht="12" customHeight="1" x14ac:dyDescent="0.2">
      <c r="A52" s="207" t="s">
        <v>226</v>
      </c>
      <c r="B52" s="388" t="s">
        <v>231</v>
      </c>
      <c r="C52" s="428"/>
      <c r="D52" s="428"/>
      <c r="E52" s="428"/>
      <c r="F52" s="428"/>
      <c r="G52" s="428"/>
      <c r="H52" s="428"/>
    </row>
    <row r="53" spans="1:8" s="47" customFormat="1" ht="12" customHeight="1" x14ac:dyDescent="0.2">
      <c r="A53" s="207" t="s">
        <v>227</v>
      </c>
      <c r="B53" s="388" t="s">
        <v>232</v>
      </c>
      <c r="C53" s="428"/>
      <c r="D53" s="428"/>
      <c r="E53" s="428"/>
      <c r="F53" s="428"/>
      <c r="G53" s="428"/>
      <c r="H53" s="428"/>
    </row>
    <row r="54" spans="1:8" s="47" customFormat="1" ht="12" customHeight="1" thickBot="1" x14ac:dyDescent="0.25">
      <c r="A54" s="208" t="s">
        <v>228</v>
      </c>
      <c r="B54" s="392" t="s">
        <v>233</v>
      </c>
      <c r="C54" s="429"/>
      <c r="D54" s="429"/>
      <c r="E54" s="429"/>
      <c r="F54" s="429"/>
      <c r="G54" s="429"/>
      <c r="H54" s="429"/>
    </row>
    <row r="55" spans="1:8" s="47" customFormat="1" ht="12" customHeight="1" thickBot="1" x14ac:dyDescent="0.25">
      <c r="A55" s="22" t="s">
        <v>137</v>
      </c>
      <c r="B55" s="322" t="s">
        <v>234</v>
      </c>
      <c r="C55" s="323">
        <f>SUM(C56:C58)</f>
        <v>0</v>
      </c>
      <c r="D55" s="323">
        <f>SUM(D56:D58)</f>
        <v>0</v>
      </c>
      <c r="E55" s="323">
        <f>SUM(E56:E58)</f>
        <v>0</v>
      </c>
      <c r="F55" s="323">
        <f>SUM(F56:F58)</f>
        <v>0</v>
      </c>
      <c r="G55" s="323">
        <f>SUM(G56:G58)</f>
        <v>0</v>
      </c>
      <c r="H55" s="323"/>
    </row>
    <row r="56" spans="1:8" s="47" customFormat="1" ht="12" customHeight="1" x14ac:dyDescent="0.2">
      <c r="A56" s="206" t="s">
        <v>86</v>
      </c>
      <c r="B56" s="387" t="s">
        <v>235</v>
      </c>
      <c r="C56" s="424"/>
      <c r="D56" s="424"/>
      <c r="E56" s="424"/>
      <c r="F56" s="424"/>
      <c r="G56" s="424"/>
      <c r="H56" s="424"/>
    </row>
    <row r="57" spans="1:8" s="47" customFormat="1" ht="12" customHeight="1" x14ac:dyDescent="0.2">
      <c r="A57" s="207" t="s">
        <v>87</v>
      </c>
      <c r="B57" s="388" t="s">
        <v>366</v>
      </c>
      <c r="C57" s="425"/>
      <c r="D57" s="425"/>
      <c r="E57" s="425"/>
      <c r="F57" s="425"/>
      <c r="G57" s="425"/>
      <c r="H57" s="425"/>
    </row>
    <row r="58" spans="1:8" s="47" customFormat="1" ht="12" customHeight="1" x14ac:dyDescent="0.2">
      <c r="A58" s="207" t="s">
        <v>238</v>
      </c>
      <c r="B58" s="388" t="s">
        <v>236</v>
      </c>
      <c r="C58" s="425"/>
      <c r="D58" s="425"/>
      <c r="E58" s="425"/>
      <c r="F58" s="425"/>
      <c r="G58" s="425"/>
      <c r="H58" s="425"/>
    </row>
    <row r="59" spans="1:8" s="47" customFormat="1" ht="12" customHeight="1" thickBot="1" x14ac:dyDescent="0.25">
      <c r="A59" s="208" t="s">
        <v>239</v>
      </c>
      <c r="B59" s="392" t="s">
        <v>237</v>
      </c>
      <c r="C59" s="426"/>
      <c r="D59" s="426"/>
      <c r="E59" s="426"/>
      <c r="F59" s="426"/>
      <c r="G59" s="426"/>
      <c r="H59" s="426"/>
    </row>
    <row r="60" spans="1:8" s="47" customFormat="1" ht="12" customHeight="1" thickBot="1" x14ac:dyDescent="0.25">
      <c r="A60" s="22" t="s">
        <v>20</v>
      </c>
      <c r="B60" s="324" t="s">
        <v>240</v>
      </c>
      <c r="C60" s="323">
        <f>SUM(C61:C63)</f>
        <v>0</v>
      </c>
      <c r="D60" s="323">
        <f>SUM(D61:D63)</f>
        <v>0</v>
      </c>
      <c r="E60" s="323">
        <f>SUM(E61:E63)</f>
        <v>0</v>
      </c>
      <c r="F60" s="323">
        <f>SUM(F61:F63)</f>
        <v>0</v>
      </c>
      <c r="G60" s="323">
        <f>SUM(G61:G63)</f>
        <v>0</v>
      </c>
      <c r="H60" s="323"/>
    </row>
    <row r="61" spans="1:8" s="47" customFormat="1" ht="12" customHeight="1" x14ac:dyDescent="0.2">
      <c r="A61" s="206" t="s">
        <v>138</v>
      </c>
      <c r="B61" s="387" t="s">
        <v>242</v>
      </c>
      <c r="C61" s="428"/>
      <c r="D61" s="428"/>
      <c r="E61" s="428"/>
      <c r="F61" s="428"/>
      <c r="G61" s="428"/>
      <c r="H61" s="428"/>
    </row>
    <row r="62" spans="1:8" s="47" customFormat="1" ht="12" customHeight="1" x14ac:dyDescent="0.2">
      <c r="A62" s="207" t="s">
        <v>139</v>
      </c>
      <c r="B62" s="388" t="s">
        <v>367</v>
      </c>
      <c r="C62" s="428"/>
      <c r="D62" s="428"/>
      <c r="E62" s="428"/>
      <c r="F62" s="428"/>
      <c r="G62" s="428"/>
      <c r="H62" s="428"/>
    </row>
    <row r="63" spans="1:8" s="47" customFormat="1" ht="12" customHeight="1" x14ac:dyDescent="0.2">
      <c r="A63" s="207" t="s">
        <v>168</v>
      </c>
      <c r="B63" s="388" t="s">
        <v>243</v>
      </c>
      <c r="C63" s="428"/>
      <c r="D63" s="428"/>
      <c r="E63" s="428"/>
      <c r="F63" s="428"/>
      <c r="G63" s="428"/>
      <c r="H63" s="428"/>
    </row>
    <row r="64" spans="1:8" s="47" customFormat="1" ht="12" customHeight="1" thickBot="1" x14ac:dyDescent="0.25">
      <c r="A64" s="208" t="s">
        <v>241</v>
      </c>
      <c r="B64" s="392" t="s">
        <v>244</v>
      </c>
      <c r="C64" s="428"/>
      <c r="D64" s="428"/>
      <c r="E64" s="428"/>
      <c r="F64" s="428"/>
      <c r="G64" s="428"/>
      <c r="H64" s="428"/>
    </row>
    <row r="65" spans="1:8" s="47" customFormat="1" ht="12" customHeight="1" thickBot="1" x14ac:dyDescent="0.25">
      <c r="A65" s="22" t="s">
        <v>21</v>
      </c>
      <c r="B65" s="322" t="s">
        <v>245</v>
      </c>
      <c r="C65" s="427">
        <f>+C8+C15+C22+C29+C37+C49+C55+C60</f>
        <v>0</v>
      </c>
      <c r="D65" s="427">
        <f>+D8+D15+D22+D29+D37+D49+D55+D60</f>
        <v>0</v>
      </c>
      <c r="E65" s="427">
        <f>+E8+E15+E22+E29+E37+E49+E55+E60</f>
        <v>0</v>
      </c>
      <c r="F65" s="427">
        <f>+F8+F15+F22+F29+F37+F49+F55+F60</f>
        <v>0</v>
      </c>
      <c r="G65" s="427">
        <f>+G8+G15+G22+G29+G37+G49+G55+G60</f>
        <v>0</v>
      </c>
      <c r="H65" s="427"/>
    </row>
    <row r="66" spans="1:8" s="47" customFormat="1" ht="12" customHeight="1" thickBot="1" x14ac:dyDescent="0.2">
      <c r="A66" s="209" t="s">
        <v>336</v>
      </c>
      <c r="B66" s="324" t="s">
        <v>247</v>
      </c>
      <c r="C66" s="323">
        <f>SUM(C67:C69)</f>
        <v>0</v>
      </c>
      <c r="D66" s="323">
        <f>SUM(D67:D69)</f>
        <v>0</v>
      </c>
      <c r="E66" s="323">
        <f>SUM(E67:E69)</f>
        <v>0</v>
      </c>
      <c r="F66" s="323">
        <f>SUM(F67:F69)</f>
        <v>0</v>
      </c>
      <c r="G66" s="323">
        <f>SUM(G67:G69)</f>
        <v>0</v>
      </c>
      <c r="H66" s="323"/>
    </row>
    <row r="67" spans="1:8" s="47" customFormat="1" ht="12" customHeight="1" x14ac:dyDescent="0.2">
      <c r="A67" s="206" t="s">
        <v>278</v>
      </c>
      <c r="B67" s="387" t="s">
        <v>248</v>
      </c>
      <c r="C67" s="428"/>
      <c r="D67" s="428"/>
      <c r="E67" s="428"/>
      <c r="F67" s="428"/>
      <c r="G67" s="428"/>
      <c r="H67" s="428"/>
    </row>
    <row r="68" spans="1:8" s="47" customFormat="1" ht="12" customHeight="1" x14ac:dyDescent="0.2">
      <c r="A68" s="207" t="s">
        <v>287</v>
      </c>
      <c r="B68" s="388" t="s">
        <v>249</v>
      </c>
      <c r="C68" s="428"/>
      <c r="D68" s="428"/>
      <c r="E68" s="428"/>
      <c r="F68" s="428"/>
      <c r="G68" s="428"/>
      <c r="H68" s="428"/>
    </row>
    <row r="69" spans="1:8" s="47" customFormat="1" ht="12" customHeight="1" thickBot="1" x14ac:dyDescent="0.25">
      <c r="A69" s="208" t="s">
        <v>288</v>
      </c>
      <c r="B69" s="462" t="s">
        <v>250</v>
      </c>
      <c r="C69" s="428"/>
      <c r="D69" s="428"/>
      <c r="E69" s="428"/>
      <c r="F69" s="428"/>
      <c r="G69" s="428"/>
      <c r="H69" s="428"/>
    </row>
    <row r="70" spans="1:8" s="47" customFormat="1" ht="12" customHeight="1" thickBot="1" x14ac:dyDescent="0.2">
      <c r="A70" s="209" t="s">
        <v>251</v>
      </c>
      <c r="B70" s="324" t="s">
        <v>252</v>
      </c>
      <c r="C70" s="323">
        <f>SUM(C71:C74)</f>
        <v>0</v>
      </c>
      <c r="D70" s="323">
        <f>SUM(D71:D74)</f>
        <v>0</v>
      </c>
      <c r="E70" s="323">
        <f>SUM(E71:E74)</f>
        <v>0</v>
      </c>
      <c r="F70" s="323">
        <f>SUM(F71:F74)</f>
        <v>0</v>
      </c>
      <c r="G70" s="323">
        <f>SUM(G71:G74)</f>
        <v>0</v>
      </c>
      <c r="H70" s="323"/>
    </row>
    <row r="71" spans="1:8" s="47" customFormat="1" ht="12" customHeight="1" x14ac:dyDescent="0.2">
      <c r="A71" s="206" t="s">
        <v>115</v>
      </c>
      <c r="B71" s="387" t="s">
        <v>253</v>
      </c>
      <c r="C71" s="428"/>
      <c r="D71" s="428"/>
      <c r="E71" s="428"/>
      <c r="F71" s="428"/>
      <c r="G71" s="428"/>
      <c r="H71" s="428"/>
    </row>
    <row r="72" spans="1:8" s="47" customFormat="1" ht="12" customHeight="1" x14ac:dyDescent="0.2">
      <c r="A72" s="207" t="s">
        <v>116</v>
      </c>
      <c r="B72" s="388" t="s">
        <v>254</v>
      </c>
      <c r="C72" s="428"/>
      <c r="D72" s="428"/>
      <c r="E72" s="428"/>
      <c r="F72" s="428"/>
      <c r="G72" s="428"/>
      <c r="H72" s="428"/>
    </row>
    <row r="73" spans="1:8" s="47" customFormat="1" ht="12" customHeight="1" x14ac:dyDescent="0.2">
      <c r="A73" s="207" t="s">
        <v>279</v>
      </c>
      <c r="B73" s="388" t="s">
        <v>255</v>
      </c>
      <c r="C73" s="428"/>
      <c r="D73" s="428"/>
      <c r="E73" s="428"/>
      <c r="F73" s="428"/>
      <c r="G73" s="428"/>
      <c r="H73" s="428"/>
    </row>
    <row r="74" spans="1:8" s="47" customFormat="1" ht="12" customHeight="1" thickBot="1" x14ac:dyDescent="0.25">
      <c r="A74" s="208" t="s">
        <v>280</v>
      </c>
      <c r="B74" s="391" t="s">
        <v>256</v>
      </c>
      <c r="C74" s="428"/>
      <c r="D74" s="428"/>
      <c r="E74" s="428"/>
      <c r="F74" s="428"/>
      <c r="G74" s="428"/>
      <c r="H74" s="428"/>
    </row>
    <row r="75" spans="1:8" s="47" customFormat="1" ht="12" customHeight="1" thickBot="1" x14ac:dyDescent="0.2">
      <c r="A75" s="209" t="s">
        <v>257</v>
      </c>
      <c r="B75" s="324" t="s">
        <v>258</v>
      </c>
      <c r="C75" s="323">
        <f>SUM(C76:C77)</f>
        <v>0</v>
      </c>
      <c r="D75" s="323">
        <f>SUM(D76:D77)</f>
        <v>0</v>
      </c>
      <c r="E75" s="323">
        <f>SUM(E76:E77)</f>
        <v>0</v>
      </c>
      <c r="F75" s="323">
        <f>SUM(F76:F77)</f>
        <v>0</v>
      </c>
      <c r="G75" s="323">
        <f>SUM(G76:G77)</f>
        <v>0</v>
      </c>
      <c r="H75" s="323"/>
    </row>
    <row r="76" spans="1:8" s="47" customFormat="1" ht="12" customHeight="1" x14ac:dyDescent="0.2">
      <c r="A76" s="206" t="s">
        <v>281</v>
      </c>
      <c r="B76" s="387" t="s">
        <v>259</v>
      </c>
      <c r="C76" s="428"/>
      <c r="D76" s="428"/>
      <c r="E76" s="428"/>
      <c r="F76" s="428"/>
      <c r="G76" s="428"/>
      <c r="H76" s="428"/>
    </row>
    <row r="77" spans="1:8" s="47" customFormat="1" ht="12" customHeight="1" thickBot="1" x14ac:dyDescent="0.25">
      <c r="A77" s="208" t="s">
        <v>282</v>
      </c>
      <c r="B77" s="391" t="s">
        <v>260</v>
      </c>
      <c r="C77" s="428"/>
      <c r="D77" s="428"/>
      <c r="E77" s="428"/>
      <c r="F77" s="428"/>
      <c r="G77" s="428"/>
      <c r="H77" s="428"/>
    </row>
    <row r="78" spans="1:8" s="46" customFormat="1" ht="12" customHeight="1" thickBot="1" x14ac:dyDescent="0.2">
      <c r="A78" s="209" t="s">
        <v>261</v>
      </c>
      <c r="B78" s="324" t="s">
        <v>262</v>
      </c>
      <c r="C78" s="323">
        <f>SUM(C79:C81)</f>
        <v>0</v>
      </c>
      <c r="D78" s="323">
        <f>SUM(D79:D81)</f>
        <v>0</v>
      </c>
      <c r="E78" s="323">
        <f>SUM(E79:E81)</f>
        <v>0</v>
      </c>
      <c r="F78" s="323">
        <f>SUM(F79:F81)</f>
        <v>0</v>
      </c>
      <c r="G78" s="323">
        <f>SUM(G79:G81)</f>
        <v>0</v>
      </c>
      <c r="H78" s="323"/>
    </row>
    <row r="79" spans="1:8" s="47" customFormat="1" ht="12" customHeight="1" x14ac:dyDescent="0.2">
      <c r="A79" s="206" t="s">
        <v>283</v>
      </c>
      <c r="B79" s="387" t="s">
        <v>263</v>
      </c>
      <c r="C79" s="428"/>
      <c r="D79" s="428"/>
      <c r="E79" s="428"/>
      <c r="F79" s="428"/>
      <c r="G79" s="428"/>
      <c r="H79" s="428"/>
    </row>
    <row r="80" spans="1:8" s="47" customFormat="1" ht="12" customHeight="1" x14ac:dyDescent="0.2">
      <c r="A80" s="207" t="s">
        <v>284</v>
      </c>
      <c r="B80" s="388" t="s">
        <v>264</v>
      </c>
      <c r="C80" s="428"/>
      <c r="D80" s="428"/>
      <c r="E80" s="428"/>
      <c r="F80" s="428"/>
      <c r="G80" s="428"/>
      <c r="H80" s="428"/>
    </row>
    <row r="81" spans="1:8" s="47" customFormat="1" ht="12" customHeight="1" thickBot="1" x14ac:dyDescent="0.25">
      <c r="A81" s="208" t="s">
        <v>285</v>
      </c>
      <c r="B81" s="391" t="s">
        <v>265</v>
      </c>
      <c r="C81" s="428"/>
      <c r="D81" s="428"/>
      <c r="E81" s="428"/>
      <c r="F81" s="428"/>
      <c r="G81" s="428"/>
      <c r="H81" s="428"/>
    </row>
    <row r="82" spans="1:8" s="47" customFormat="1" ht="12" customHeight="1" thickBot="1" x14ac:dyDescent="0.2">
      <c r="A82" s="209" t="s">
        <v>266</v>
      </c>
      <c r="B82" s="324" t="s">
        <v>286</v>
      </c>
      <c r="C82" s="323">
        <f>SUM(C83:C86)</f>
        <v>0</v>
      </c>
      <c r="D82" s="323">
        <f>SUM(D83:D86)</f>
        <v>0</v>
      </c>
      <c r="E82" s="323">
        <f>SUM(E83:E86)</f>
        <v>0</v>
      </c>
      <c r="F82" s="323">
        <f>SUM(F83:F86)</f>
        <v>0</v>
      </c>
      <c r="G82" s="323">
        <f>SUM(G83:G86)</f>
        <v>0</v>
      </c>
      <c r="H82" s="323"/>
    </row>
    <row r="83" spans="1:8" s="47" customFormat="1" ht="12" customHeight="1" x14ac:dyDescent="0.2">
      <c r="A83" s="210" t="s">
        <v>267</v>
      </c>
      <c r="B83" s="387" t="s">
        <v>268</v>
      </c>
      <c r="C83" s="428"/>
      <c r="D83" s="428"/>
      <c r="E83" s="428"/>
      <c r="F83" s="428"/>
      <c r="G83" s="428"/>
      <c r="H83" s="428"/>
    </row>
    <row r="84" spans="1:8" s="47" customFormat="1" ht="12" customHeight="1" x14ac:dyDescent="0.2">
      <c r="A84" s="211" t="s">
        <v>269</v>
      </c>
      <c r="B84" s="388" t="s">
        <v>270</v>
      </c>
      <c r="C84" s="428"/>
      <c r="D84" s="428"/>
      <c r="E84" s="428"/>
      <c r="F84" s="428"/>
      <c r="G84" s="428"/>
      <c r="H84" s="428"/>
    </row>
    <row r="85" spans="1:8" s="47" customFormat="1" ht="12" customHeight="1" x14ac:dyDescent="0.2">
      <c r="A85" s="211" t="s">
        <v>271</v>
      </c>
      <c r="B85" s="388" t="s">
        <v>272</v>
      </c>
      <c r="C85" s="428"/>
      <c r="D85" s="428"/>
      <c r="E85" s="428"/>
      <c r="F85" s="428"/>
      <c r="G85" s="428"/>
      <c r="H85" s="428"/>
    </row>
    <row r="86" spans="1:8" s="46" customFormat="1" ht="12" customHeight="1" thickBot="1" x14ac:dyDescent="0.25">
      <c r="A86" s="212" t="s">
        <v>273</v>
      </c>
      <c r="B86" s="391" t="s">
        <v>274</v>
      </c>
      <c r="C86" s="428"/>
      <c r="D86" s="428"/>
      <c r="E86" s="428"/>
      <c r="F86" s="428"/>
      <c r="G86" s="428"/>
      <c r="H86" s="428"/>
    </row>
    <row r="87" spans="1:8" s="46" customFormat="1" ht="12" customHeight="1" thickBot="1" x14ac:dyDescent="0.2">
      <c r="A87" s="209" t="s">
        <v>275</v>
      </c>
      <c r="B87" s="324" t="s">
        <v>413</v>
      </c>
      <c r="C87" s="430"/>
      <c r="D87" s="430"/>
      <c r="E87" s="430"/>
      <c r="F87" s="430"/>
      <c r="G87" s="430"/>
      <c r="H87" s="430"/>
    </row>
    <row r="88" spans="1:8" s="46" customFormat="1" ht="12" customHeight="1" thickBot="1" x14ac:dyDescent="0.2">
      <c r="A88" s="209" t="s">
        <v>444</v>
      </c>
      <c r="B88" s="324" t="s">
        <v>276</v>
      </c>
      <c r="C88" s="430"/>
      <c r="D88" s="430"/>
      <c r="E88" s="430"/>
      <c r="F88" s="430"/>
      <c r="G88" s="430"/>
      <c r="H88" s="430"/>
    </row>
    <row r="89" spans="1:8" s="46" customFormat="1" ht="12" customHeight="1" thickBot="1" x14ac:dyDescent="0.2">
      <c r="A89" s="209" t="s">
        <v>445</v>
      </c>
      <c r="B89" s="394" t="s">
        <v>416</v>
      </c>
      <c r="C89" s="427">
        <f>+C66+C70+C75+C78+C82+C88+C87</f>
        <v>0</v>
      </c>
      <c r="D89" s="427">
        <f>+D66+D70+D75+D78+D82+D88+D87</f>
        <v>0</v>
      </c>
      <c r="E89" s="427">
        <f>+E66+E70+E75+E78+E82+E88+E87</f>
        <v>0</v>
      </c>
      <c r="F89" s="427">
        <f>+F66+F70+F75+F78+F82+F88+F87</f>
        <v>0</v>
      </c>
      <c r="G89" s="427">
        <f>+G66+G70+G75+G78+G82+G88+G87</f>
        <v>0</v>
      </c>
      <c r="H89" s="427"/>
    </row>
    <row r="90" spans="1:8" s="46" customFormat="1" ht="12" customHeight="1" thickBot="1" x14ac:dyDescent="0.2">
      <c r="A90" s="213" t="s">
        <v>446</v>
      </c>
      <c r="B90" s="395" t="s">
        <v>447</v>
      </c>
      <c r="C90" s="612">
        <f>+C65+C89</f>
        <v>0</v>
      </c>
      <c r="D90" s="612">
        <f>+D65+D89</f>
        <v>0</v>
      </c>
      <c r="E90" s="612">
        <f>+E65+E89</f>
        <v>0</v>
      </c>
      <c r="F90" s="612">
        <f>+F65+F89</f>
        <v>0</v>
      </c>
      <c r="G90" s="427">
        <f>+G65+G89</f>
        <v>0</v>
      </c>
      <c r="H90" s="427"/>
    </row>
    <row r="91" spans="1:8" s="47" customFormat="1" ht="15" customHeight="1" thickBot="1" x14ac:dyDescent="0.25">
      <c r="A91" s="105"/>
      <c r="B91" s="106"/>
      <c r="C91" s="161"/>
      <c r="D91" s="161"/>
      <c r="E91" s="161"/>
      <c r="F91" s="161"/>
      <c r="G91" s="161"/>
      <c r="H91" s="161"/>
    </row>
    <row r="92" spans="1:8" s="38" customFormat="1" ht="16.5" customHeight="1" thickBot="1" x14ac:dyDescent="0.25">
      <c r="A92" s="109"/>
      <c r="B92" s="110" t="s">
        <v>50</v>
      </c>
      <c r="C92" s="438"/>
      <c r="D92" s="438"/>
      <c r="E92" s="438"/>
      <c r="F92" s="438"/>
      <c r="G92" s="438"/>
      <c r="H92" s="438"/>
    </row>
    <row r="93" spans="1:8" s="48" customFormat="1" ht="12" customHeight="1" thickBot="1" x14ac:dyDescent="0.25">
      <c r="A93" s="192" t="s">
        <v>13</v>
      </c>
      <c r="B93" s="326" t="s">
        <v>451</v>
      </c>
      <c r="C93" s="325">
        <f>+C94+C95+C96+C97+C98+C111</f>
        <v>0</v>
      </c>
      <c r="D93" s="325">
        <f>+D94+D95+D96+D97+D98+D111</f>
        <v>0</v>
      </c>
      <c r="E93" s="325">
        <f>+E94+E95+E96+E97+E98+E111</f>
        <v>0</v>
      </c>
      <c r="F93" s="325">
        <f>+F94+F95+F96+F97+F98+F111</f>
        <v>0</v>
      </c>
      <c r="G93" s="325">
        <f>+G94+G95+G96+G97+G98+G111</f>
        <v>0</v>
      </c>
      <c r="H93" s="325"/>
    </row>
    <row r="94" spans="1:8" ht="12" customHeight="1" x14ac:dyDescent="0.2">
      <c r="A94" s="214" t="s">
        <v>88</v>
      </c>
      <c r="B94" s="410" t="s">
        <v>43</v>
      </c>
      <c r="C94" s="465"/>
      <c r="D94" s="465"/>
      <c r="E94" s="465"/>
      <c r="F94" s="465"/>
      <c r="G94" s="465"/>
      <c r="H94" s="465"/>
    </row>
    <row r="95" spans="1:8" ht="12" customHeight="1" x14ac:dyDescent="0.2">
      <c r="A95" s="207" t="s">
        <v>89</v>
      </c>
      <c r="B95" s="411" t="s">
        <v>140</v>
      </c>
      <c r="C95" s="425"/>
      <c r="D95" s="425"/>
      <c r="E95" s="425"/>
      <c r="F95" s="425"/>
      <c r="G95" s="425"/>
      <c r="H95" s="425"/>
    </row>
    <row r="96" spans="1:8" ht="12" customHeight="1" x14ac:dyDescent="0.2">
      <c r="A96" s="207" t="s">
        <v>90</v>
      </c>
      <c r="B96" s="411" t="s">
        <v>112</v>
      </c>
      <c r="C96" s="426"/>
      <c r="D96" s="426"/>
      <c r="E96" s="426"/>
      <c r="F96" s="426"/>
      <c r="G96" s="426"/>
      <c r="H96" s="426"/>
    </row>
    <row r="97" spans="1:8" ht="12" customHeight="1" x14ac:dyDescent="0.2">
      <c r="A97" s="207" t="s">
        <v>91</v>
      </c>
      <c r="B97" s="412" t="s">
        <v>141</v>
      </c>
      <c r="C97" s="426"/>
      <c r="D97" s="426"/>
      <c r="E97" s="426"/>
      <c r="F97" s="426"/>
      <c r="G97" s="426"/>
      <c r="H97" s="426"/>
    </row>
    <row r="98" spans="1:8" ht="12" customHeight="1" x14ac:dyDescent="0.2">
      <c r="A98" s="207" t="s">
        <v>102</v>
      </c>
      <c r="B98" s="15" t="s">
        <v>142</v>
      </c>
      <c r="C98" s="426"/>
      <c r="D98" s="467">
        <f>SUM(D99:D110)</f>
        <v>0</v>
      </c>
      <c r="E98" s="467">
        <f>SUM(E99:E110)</f>
        <v>0</v>
      </c>
      <c r="F98" s="467">
        <f>SUM(F99:F110)</f>
        <v>0</v>
      </c>
      <c r="G98" s="467">
        <f>SUM(G99:G110)</f>
        <v>0</v>
      </c>
      <c r="H98" s="467"/>
    </row>
    <row r="99" spans="1:8" ht="12" customHeight="1" x14ac:dyDescent="0.2">
      <c r="A99" s="207" t="s">
        <v>92</v>
      </c>
      <c r="B99" s="411" t="s">
        <v>448</v>
      </c>
      <c r="C99" s="426"/>
      <c r="D99" s="426"/>
      <c r="E99" s="426"/>
      <c r="F99" s="426"/>
      <c r="G99" s="426"/>
      <c r="H99" s="426"/>
    </row>
    <row r="100" spans="1:8" ht="12" customHeight="1" x14ac:dyDescent="0.2">
      <c r="A100" s="207" t="s">
        <v>93</v>
      </c>
      <c r="B100" s="414" t="s">
        <v>379</v>
      </c>
      <c r="C100" s="426"/>
      <c r="D100" s="426"/>
      <c r="E100" s="426"/>
      <c r="F100" s="426"/>
      <c r="G100" s="426"/>
      <c r="H100" s="426"/>
    </row>
    <row r="101" spans="1:8" ht="12" customHeight="1" x14ac:dyDescent="0.2">
      <c r="A101" s="207" t="s">
        <v>103</v>
      </c>
      <c r="B101" s="414" t="s">
        <v>378</v>
      </c>
      <c r="C101" s="426"/>
      <c r="D101" s="426"/>
      <c r="E101" s="426"/>
      <c r="F101" s="426"/>
      <c r="G101" s="426"/>
      <c r="H101" s="426"/>
    </row>
    <row r="102" spans="1:8" ht="12" customHeight="1" x14ac:dyDescent="0.2">
      <c r="A102" s="207" t="s">
        <v>104</v>
      </c>
      <c r="B102" s="414" t="s">
        <v>292</v>
      </c>
      <c r="C102" s="426"/>
      <c r="D102" s="426"/>
      <c r="E102" s="426"/>
      <c r="F102" s="426"/>
      <c r="G102" s="426"/>
      <c r="H102" s="426"/>
    </row>
    <row r="103" spans="1:8" ht="12" customHeight="1" x14ac:dyDescent="0.2">
      <c r="A103" s="207" t="s">
        <v>105</v>
      </c>
      <c r="B103" s="415" t="s">
        <v>293</v>
      </c>
      <c r="C103" s="426"/>
      <c r="D103" s="426"/>
      <c r="E103" s="426"/>
      <c r="F103" s="426"/>
      <c r="G103" s="426"/>
      <c r="H103" s="426"/>
    </row>
    <row r="104" spans="1:8" ht="12" customHeight="1" x14ac:dyDescent="0.2">
      <c r="A104" s="207" t="s">
        <v>106</v>
      </c>
      <c r="B104" s="415" t="s">
        <v>294</v>
      </c>
      <c r="C104" s="426"/>
      <c r="D104" s="426"/>
      <c r="E104" s="426"/>
      <c r="F104" s="426"/>
      <c r="G104" s="426"/>
      <c r="H104" s="426"/>
    </row>
    <row r="105" spans="1:8" ht="12" customHeight="1" x14ac:dyDescent="0.2">
      <c r="A105" s="207" t="s">
        <v>108</v>
      </c>
      <c r="B105" s="414" t="s">
        <v>295</v>
      </c>
      <c r="C105" s="426"/>
      <c r="D105" s="426"/>
      <c r="E105" s="426"/>
      <c r="F105" s="426"/>
      <c r="G105" s="426"/>
      <c r="H105" s="426"/>
    </row>
    <row r="106" spans="1:8" ht="12" customHeight="1" x14ac:dyDescent="0.2">
      <c r="A106" s="207" t="s">
        <v>143</v>
      </c>
      <c r="B106" s="414" t="s">
        <v>296</v>
      </c>
      <c r="C106" s="426"/>
      <c r="D106" s="426"/>
      <c r="E106" s="426"/>
      <c r="F106" s="426"/>
      <c r="G106" s="426"/>
      <c r="H106" s="426"/>
    </row>
    <row r="107" spans="1:8" ht="12" customHeight="1" x14ac:dyDescent="0.2">
      <c r="A107" s="207" t="s">
        <v>290</v>
      </c>
      <c r="B107" s="415" t="s">
        <v>297</v>
      </c>
      <c r="C107" s="426"/>
      <c r="D107" s="426"/>
      <c r="E107" s="426"/>
      <c r="F107" s="426"/>
      <c r="G107" s="426"/>
      <c r="H107" s="426"/>
    </row>
    <row r="108" spans="1:8" ht="12" customHeight="1" x14ac:dyDescent="0.2">
      <c r="A108" s="215" t="s">
        <v>291</v>
      </c>
      <c r="B108" s="413" t="s">
        <v>298</v>
      </c>
      <c r="C108" s="426"/>
      <c r="D108" s="426"/>
      <c r="E108" s="426"/>
      <c r="F108" s="426"/>
      <c r="G108" s="426"/>
      <c r="H108" s="426"/>
    </row>
    <row r="109" spans="1:8" ht="12" customHeight="1" x14ac:dyDescent="0.2">
      <c r="A109" s="207" t="s">
        <v>376</v>
      </c>
      <c r="B109" s="413" t="s">
        <v>299</v>
      </c>
      <c r="C109" s="426"/>
      <c r="D109" s="426"/>
      <c r="E109" s="426"/>
      <c r="F109" s="426"/>
      <c r="G109" s="426"/>
      <c r="H109" s="426"/>
    </row>
    <row r="110" spans="1:8" ht="12" customHeight="1" x14ac:dyDescent="0.2">
      <c r="A110" s="207" t="s">
        <v>377</v>
      </c>
      <c r="B110" s="415" t="s">
        <v>300</v>
      </c>
      <c r="C110" s="425"/>
      <c r="D110" s="425"/>
      <c r="E110" s="425"/>
      <c r="F110" s="425"/>
      <c r="G110" s="425"/>
      <c r="H110" s="425"/>
    </row>
    <row r="111" spans="1:8" ht="12" customHeight="1" x14ac:dyDescent="0.2">
      <c r="A111" s="207" t="s">
        <v>381</v>
      </c>
      <c r="B111" s="412" t="s">
        <v>44</v>
      </c>
      <c r="C111" s="425"/>
      <c r="D111" s="425"/>
      <c r="E111" s="425"/>
      <c r="F111" s="425"/>
      <c r="G111" s="425"/>
      <c r="H111" s="425"/>
    </row>
    <row r="112" spans="1:8" ht="12" customHeight="1" x14ac:dyDescent="0.2">
      <c r="A112" s="208" t="s">
        <v>382</v>
      </c>
      <c r="B112" s="411" t="s">
        <v>449</v>
      </c>
      <c r="C112" s="426"/>
      <c r="D112" s="426"/>
      <c r="E112" s="426"/>
      <c r="F112" s="426"/>
      <c r="G112" s="426"/>
      <c r="H112" s="426"/>
    </row>
    <row r="113" spans="1:8" ht="12" customHeight="1" thickBot="1" x14ac:dyDescent="0.25">
      <c r="A113" s="216" t="s">
        <v>383</v>
      </c>
      <c r="B113" s="437" t="s">
        <v>450</v>
      </c>
      <c r="C113" s="431"/>
      <c r="D113" s="431"/>
      <c r="E113" s="431"/>
      <c r="F113" s="431"/>
      <c r="G113" s="431"/>
      <c r="H113" s="431"/>
    </row>
    <row r="114" spans="1:8" ht="12" customHeight="1" thickBot="1" x14ac:dyDescent="0.25">
      <c r="A114" s="22" t="s">
        <v>14</v>
      </c>
      <c r="B114" s="422" t="s">
        <v>301</v>
      </c>
      <c r="C114" s="323">
        <f>+C115+C117+C119</f>
        <v>0</v>
      </c>
      <c r="D114" s="323">
        <f>+D115+D117+D119</f>
        <v>0</v>
      </c>
      <c r="E114" s="323">
        <f>+E115+E117+E119</f>
        <v>0</v>
      </c>
      <c r="F114" s="323">
        <f>+F115+F117+F119</f>
        <v>0</v>
      </c>
      <c r="G114" s="323">
        <f>+G115+G117+G119</f>
        <v>0</v>
      </c>
      <c r="H114" s="323"/>
    </row>
    <row r="115" spans="1:8" ht="12" customHeight="1" x14ac:dyDescent="0.2">
      <c r="A115" s="206" t="s">
        <v>94</v>
      </c>
      <c r="B115" s="411" t="s">
        <v>167</v>
      </c>
      <c r="C115" s="424"/>
      <c r="D115" s="424"/>
      <c r="E115" s="424"/>
      <c r="F115" s="424"/>
      <c r="G115" s="424"/>
      <c r="H115" s="424"/>
    </row>
    <row r="116" spans="1:8" ht="12" customHeight="1" x14ac:dyDescent="0.2">
      <c r="A116" s="206" t="s">
        <v>95</v>
      </c>
      <c r="B116" s="417" t="s">
        <v>305</v>
      </c>
      <c r="C116" s="424"/>
      <c r="D116" s="424"/>
      <c r="E116" s="424"/>
      <c r="F116" s="424"/>
      <c r="G116" s="424"/>
      <c r="H116" s="424"/>
    </row>
    <row r="117" spans="1:8" ht="12" customHeight="1" x14ac:dyDescent="0.2">
      <c r="A117" s="206" t="s">
        <v>96</v>
      </c>
      <c r="B117" s="417" t="s">
        <v>144</v>
      </c>
      <c r="C117" s="425"/>
      <c r="D117" s="425"/>
      <c r="E117" s="425"/>
      <c r="F117" s="425"/>
      <c r="G117" s="425"/>
      <c r="H117" s="425"/>
    </row>
    <row r="118" spans="1:8" ht="12" customHeight="1" x14ac:dyDescent="0.2">
      <c r="A118" s="206" t="s">
        <v>97</v>
      </c>
      <c r="B118" s="417" t="s">
        <v>306</v>
      </c>
      <c r="C118" s="425"/>
      <c r="D118" s="425"/>
      <c r="E118" s="425"/>
      <c r="F118" s="425"/>
      <c r="G118" s="425"/>
      <c r="H118" s="425"/>
    </row>
    <row r="119" spans="1:8" ht="12" customHeight="1" x14ac:dyDescent="0.2">
      <c r="A119" s="206" t="s">
        <v>98</v>
      </c>
      <c r="B119" s="390" t="s">
        <v>169</v>
      </c>
      <c r="C119" s="425"/>
      <c r="D119" s="425"/>
      <c r="E119" s="425"/>
      <c r="F119" s="425"/>
      <c r="G119" s="425"/>
      <c r="H119" s="425"/>
    </row>
    <row r="120" spans="1:8" ht="12" customHeight="1" x14ac:dyDescent="0.2">
      <c r="A120" s="206" t="s">
        <v>107</v>
      </c>
      <c r="B120" s="389" t="s">
        <v>368</v>
      </c>
      <c r="C120" s="425"/>
      <c r="D120" s="425"/>
      <c r="E120" s="425"/>
      <c r="F120" s="425"/>
      <c r="G120" s="425"/>
      <c r="H120" s="425"/>
    </row>
    <row r="121" spans="1:8" ht="12" customHeight="1" x14ac:dyDescent="0.2">
      <c r="A121" s="206" t="s">
        <v>109</v>
      </c>
      <c r="B121" s="418" t="s">
        <v>311</v>
      </c>
      <c r="C121" s="425"/>
      <c r="D121" s="425"/>
      <c r="E121" s="425"/>
      <c r="F121" s="425"/>
      <c r="G121" s="425"/>
      <c r="H121" s="425"/>
    </row>
    <row r="122" spans="1:8" ht="12" customHeight="1" x14ac:dyDescent="0.2">
      <c r="A122" s="206" t="s">
        <v>145</v>
      </c>
      <c r="B122" s="415" t="s">
        <v>294</v>
      </c>
      <c r="C122" s="425"/>
      <c r="D122" s="425"/>
      <c r="E122" s="425"/>
      <c r="F122" s="425"/>
      <c r="G122" s="425"/>
      <c r="H122" s="425"/>
    </row>
    <row r="123" spans="1:8" ht="12" customHeight="1" x14ac:dyDescent="0.2">
      <c r="A123" s="206" t="s">
        <v>146</v>
      </c>
      <c r="B123" s="415" t="s">
        <v>310</v>
      </c>
      <c r="C123" s="425"/>
      <c r="D123" s="425"/>
      <c r="E123" s="425"/>
      <c r="F123" s="425"/>
      <c r="G123" s="425"/>
      <c r="H123" s="425"/>
    </row>
    <row r="124" spans="1:8" ht="12" customHeight="1" x14ac:dyDescent="0.2">
      <c r="A124" s="206" t="s">
        <v>147</v>
      </c>
      <c r="B124" s="415" t="s">
        <v>309</v>
      </c>
      <c r="C124" s="425"/>
      <c r="D124" s="425"/>
      <c r="E124" s="425"/>
      <c r="F124" s="425"/>
      <c r="G124" s="425"/>
      <c r="H124" s="425"/>
    </row>
    <row r="125" spans="1:8" ht="12" customHeight="1" x14ac:dyDescent="0.2">
      <c r="A125" s="206" t="s">
        <v>302</v>
      </c>
      <c r="B125" s="415" t="s">
        <v>297</v>
      </c>
      <c r="C125" s="425"/>
      <c r="D125" s="425"/>
      <c r="E125" s="425"/>
      <c r="F125" s="425"/>
      <c r="G125" s="425"/>
      <c r="H125" s="425"/>
    </row>
    <row r="126" spans="1:8" ht="12" customHeight="1" x14ac:dyDescent="0.2">
      <c r="A126" s="206" t="s">
        <v>303</v>
      </c>
      <c r="B126" s="415" t="s">
        <v>308</v>
      </c>
      <c r="C126" s="425"/>
      <c r="D126" s="425"/>
      <c r="E126" s="425"/>
      <c r="F126" s="425"/>
      <c r="G126" s="425"/>
      <c r="H126" s="425"/>
    </row>
    <row r="127" spans="1:8" ht="12" customHeight="1" thickBot="1" x14ac:dyDescent="0.25">
      <c r="A127" s="215" t="s">
        <v>304</v>
      </c>
      <c r="B127" s="415" t="s">
        <v>307</v>
      </c>
      <c r="C127" s="426"/>
      <c r="D127" s="426"/>
      <c r="E127" s="426"/>
      <c r="F127" s="426"/>
      <c r="G127" s="426"/>
      <c r="H127" s="426"/>
    </row>
    <row r="128" spans="1:8" ht="12" customHeight="1" thickBot="1" x14ac:dyDescent="0.25">
      <c r="A128" s="22" t="s">
        <v>15</v>
      </c>
      <c r="B128" s="328" t="s">
        <v>386</v>
      </c>
      <c r="C128" s="323">
        <f>+C93+C114</f>
        <v>0</v>
      </c>
      <c r="D128" s="323">
        <f>+D93+D114</f>
        <v>0</v>
      </c>
      <c r="E128" s="323">
        <f>+E93+E114</f>
        <v>0</v>
      </c>
      <c r="F128" s="323">
        <f>+F93+F114</f>
        <v>0</v>
      </c>
      <c r="G128" s="323">
        <f>+G93+G114</f>
        <v>0</v>
      </c>
      <c r="H128" s="323"/>
    </row>
    <row r="129" spans="1:12" ht="12" customHeight="1" thickBot="1" x14ac:dyDescent="0.25">
      <c r="A129" s="22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  <c r="H129" s="323"/>
    </row>
    <row r="130" spans="1:12" s="48" customFormat="1" ht="12" customHeight="1" x14ac:dyDescent="0.2">
      <c r="A130" s="206" t="s">
        <v>206</v>
      </c>
      <c r="B130" s="419" t="s">
        <v>454</v>
      </c>
      <c r="C130" s="425"/>
      <c r="D130" s="425"/>
      <c r="E130" s="425"/>
      <c r="F130" s="425"/>
      <c r="G130" s="425"/>
      <c r="H130" s="425"/>
    </row>
    <row r="131" spans="1:12" ht="12" customHeight="1" x14ac:dyDescent="0.2">
      <c r="A131" s="206" t="s">
        <v>207</v>
      </c>
      <c r="B131" s="419" t="s">
        <v>395</v>
      </c>
      <c r="C131" s="425"/>
      <c r="D131" s="425"/>
      <c r="E131" s="425"/>
      <c r="F131" s="425"/>
      <c r="G131" s="425"/>
      <c r="H131" s="425"/>
    </row>
    <row r="132" spans="1:12" ht="12" customHeight="1" thickBot="1" x14ac:dyDescent="0.25">
      <c r="A132" s="215" t="s">
        <v>208</v>
      </c>
      <c r="B132" s="420" t="s">
        <v>453</v>
      </c>
      <c r="C132" s="425"/>
      <c r="D132" s="425"/>
      <c r="E132" s="425"/>
      <c r="F132" s="425"/>
      <c r="G132" s="425"/>
      <c r="H132" s="425"/>
    </row>
    <row r="133" spans="1:12" ht="12" customHeight="1" thickBot="1" x14ac:dyDescent="0.25">
      <c r="A133" s="22" t="s">
        <v>17</v>
      </c>
      <c r="B133" s="328" t="s">
        <v>388</v>
      </c>
      <c r="C133" s="323">
        <f>+C134+C135+C136+C137+C138+C139</f>
        <v>0</v>
      </c>
      <c r="D133" s="323">
        <f>+D134+D135+D136+D137+D138+D139</f>
        <v>0</v>
      </c>
      <c r="E133" s="323">
        <f>+E134+E135+E136+E137+E138+E139</f>
        <v>0</v>
      </c>
      <c r="F133" s="323">
        <f>+F134+F135+F136+F137+F138+F139</f>
        <v>0</v>
      </c>
      <c r="G133" s="323">
        <f>+G134+G135+G136+G137+G138+G139</f>
        <v>0</v>
      </c>
      <c r="H133" s="323"/>
    </row>
    <row r="134" spans="1:12" ht="12" customHeight="1" x14ac:dyDescent="0.2">
      <c r="A134" s="206" t="s">
        <v>81</v>
      </c>
      <c r="B134" s="419" t="s">
        <v>397</v>
      </c>
      <c r="C134" s="425"/>
      <c r="D134" s="425"/>
      <c r="E134" s="425"/>
      <c r="F134" s="425"/>
      <c r="G134" s="425"/>
      <c r="H134" s="425"/>
    </row>
    <row r="135" spans="1:12" ht="12" customHeight="1" x14ac:dyDescent="0.2">
      <c r="A135" s="206" t="s">
        <v>82</v>
      </c>
      <c r="B135" s="419" t="s">
        <v>389</v>
      </c>
      <c r="C135" s="425"/>
      <c r="D135" s="425"/>
      <c r="E135" s="425"/>
      <c r="F135" s="425"/>
      <c r="G135" s="425"/>
      <c r="H135" s="425"/>
    </row>
    <row r="136" spans="1:12" ht="12" customHeight="1" x14ac:dyDescent="0.2">
      <c r="A136" s="206" t="s">
        <v>83</v>
      </c>
      <c r="B136" s="419" t="s">
        <v>390</v>
      </c>
      <c r="C136" s="425"/>
      <c r="D136" s="425"/>
      <c r="E136" s="425"/>
      <c r="F136" s="425"/>
      <c r="G136" s="425"/>
      <c r="H136" s="425"/>
    </row>
    <row r="137" spans="1:12" ht="12" customHeight="1" x14ac:dyDescent="0.2">
      <c r="A137" s="206" t="s">
        <v>132</v>
      </c>
      <c r="B137" s="419" t="s">
        <v>452</v>
      </c>
      <c r="C137" s="425"/>
      <c r="D137" s="425"/>
      <c r="E137" s="425"/>
      <c r="F137" s="425"/>
      <c r="G137" s="425"/>
      <c r="H137" s="425"/>
    </row>
    <row r="138" spans="1:12" ht="12" customHeight="1" x14ac:dyDescent="0.2">
      <c r="A138" s="206" t="s">
        <v>133</v>
      </c>
      <c r="B138" s="419" t="s">
        <v>392</v>
      </c>
      <c r="C138" s="425"/>
      <c r="D138" s="425"/>
      <c r="E138" s="425"/>
      <c r="F138" s="425"/>
      <c r="G138" s="425"/>
      <c r="H138" s="425"/>
    </row>
    <row r="139" spans="1:12" s="48" customFormat="1" ht="12" customHeight="1" thickBot="1" x14ac:dyDescent="0.25">
      <c r="A139" s="215" t="s">
        <v>134</v>
      </c>
      <c r="B139" s="420" t="s">
        <v>393</v>
      </c>
      <c r="C139" s="425"/>
      <c r="D139" s="425"/>
      <c r="E139" s="425"/>
      <c r="F139" s="425"/>
      <c r="G139" s="425"/>
      <c r="H139" s="425"/>
    </row>
    <row r="140" spans="1:12" ht="12" customHeight="1" thickBot="1" x14ac:dyDescent="0.25">
      <c r="A140" s="22" t="s">
        <v>18</v>
      </c>
      <c r="B140" s="328" t="s">
        <v>477</v>
      </c>
      <c r="C140" s="427">
        <f>+C141+C142+C144+C145+C143</f>
        <v>0</v>
      </c>
      <c r="D140" s="427">
        <f>+D141+D142+D144+D145+D143</f>
        <v>0</v>
      </c>
      <c r="E140" s="427">
        <f>+E141+E142+E144+E145+E143</f>
        <v>0</v>
      </c>
      <c r="F140" s="427">
        <f>+F141+F142+F144+F145+F143</f>
        <v>0</v>
      </c>
      <c r="G140" s="427">
        <f>+G141+G142+G144+G145+G143</f>
        <v>0</v>
      </c>
      <c r="H140" s="427"/>
      <c r="L140" s="114"/>
    </row>
    <row r="141" spans="1:12" x14ac:dyDescent="0.2">
      <c r="A141" s="206" t="s">
        <v>84</v>
      </c>
      <c r="B141" s="419" t="s">
        <v>312</v>
      </c>
      <c r="C141" s="425"/>
      <c r="D141" s="425"/>
      <c r="E141" s="425"/>
      <c r="F141" s="425"/>
      <c r="G141" s="425"/>
      <c r="H141" s="425"/>
    </row>
    <row r="142" spans="1:12" ht="12" customHeight="1" x14ac:dyDescent="0.2">
      <c r="A142" s="206" t="s">
        <v>85</v>
      </c>
      <c r="B142" s="419" t="s">
        <v>313</v>
      </c>
      <c r="C142" s="425"/>
      <c r="D142" s="425"/>
      <c r="E142" s="425"/>
      <c r="F142" s="425"/>
      <c r="G142" s="425"/>
      <c r="H142" s="425"/>
    </row>
    <row r="143" spans="1:12" s="48" customFormat="1" ht="12" customHeight="1" x14ac:dyDescent="0.2">
      <c r="A143" s="206" t="s">
        <v>226</v>
      </c>
      <c r="B143" s="419" t="s">
        <v>476</v>
      </c>
      <c r="C143" s="425"/>
      <c r="D143" s="425"/>
      <c r="E143" s="425"/>
      <c r="F143" s="425"/>
      <c r="G143" s="425"/>
      <c r="H143" s="425"/>
    </row>
    <row r="144" spans="1:12" s="48" customFormat="1" ht="12" customHeight="1" x14ac:dyDescent="0.2">
      <c r="A144" s="206" t="s">
        <v>227</v>
      </c>
      <c r="B144" s="419" t="s">
        <v>402</v>
      </c>
      <c r="C144" s="425"/>
      <c r="D144" s="425"/>
      <c r="E144" s="425"/>
      <c r="F144" s="425"/>
      <c r="G144" s="425"/>
      <c r="H144" s="425"/>
    </row>
    <row r="145" spans="1:8" s="48" customFormat="1" ht="12" customHeight="1" thickBot="1" x14ac:dyDescent="0.25">
      <c r="A145" s="215" t="s">
        <v>228</v>
      </c>
      <c r="B145" s="420" t="s">
        <v>332</v>
      </c>
      <c r="C145" s="425"/>
      <c r="D145" s="425"/>
      <c r="E145" s="425"/>
      <c r="F145" s="425"/>
      <c r="G145" s="425"/>
      <c r="H145" s="425"/>
    </row>
    <row r="146" spans="1:8" s="48" customFormat="1" ht="12" customHeight="1" thickBot="1" x14ac:dyDescent="0.25">
      <c r="A146" s="22" t="s">
        <v>19</v>
      </c>
      <c r="B146" s="328" t="s">
        <v>403</v>
      </c>
      <c r="C146" s="432">
        <f>+C147+C148+C149+C150+C151</f>
        <v>0</v>
      </c>
      <c r="D146" s="432">
        <f>+D147+D148+D149+D150+D151</f>
        <v>0</v>
      </c>
      <c r="E146" s="432">
        <f>+E147+E148+E149+E150+E151</f>
        <v>0</v>
      </c>
      <c r="F146" s="432">
        <f>+F147+F148+F149+F150+F151</f>
        <v>0</v>
      </c>
      <c r="G146" s="432">
        <f>+G147+G148+G149+G150+G151</f>
        <v>0</v>
      </c>
      <c r="H146" s="432"/>
    </row>
    <row r="147" spans="1:8" s="48" customFormat="1" ht="12" customHeight="1" x14ac:dyDescent="0.2">
      <c r="A147" s="206" t="s">
        <v>86</v>
      </c>
      <c r="B147" s="419" t="s">
        <v>398</v>
      </c>
      <c r="C147" s="425"/>
      <c r="D147" s="425"/>
      <c r="E147" s="425"/>
      <c r="F147" s="425"/>
      <c r="G147" s="425"/>
      <c r="H147" s="425"/>
    </row>
    <row r="148" spans="1:8" s="48" customFormat="1" ht="12" customHeight="1" x14ac:dyDescent="0.2">
      <c r="A148" s="206" t="s">
        <v>87</v>
      </c>
      <c r="B148" s="419" t="s">
        <v>405</v>
      </c>
      <c r="C148" s="425"/>
      <c r="D148" s="425"/>
      <c r="E148" s="425"/>
      <c r="F148" s="425"/>
      <c r="G148" s="425"/>
      <c r="H148" s="425"/>
    </row>
    <row r="149" spans="1:8" s="48" customFormat="1" ht="12" customHeight="1" x14ac:dyDescent="0.2">
      <c r="A149" s="206" t="s">
        <v>238</v>
      </c>
      <c r="B149" s="419" t="s">
        <v>400</v>
      </c>
      <c r="C149" s="425"/>
      <c r="D149" s="425"/>
      <c r="E149" s="425"/>
      <c r="F149" s="425"/>
      <c r="G149" s="425"/>
      <c r="H149" s="425"/>
    </row>
    <row r="150" spans="1:8" ht="12.75" customHeight="1" x14ac:dyDescent="0.2">
      <c r="A150" s="206" t="s">
        <v>239</v>
      </c>
      <c r="B150" s="419" t="s">
        <v>455</v>
      </c>
      <c r="C150" s="425"/>
      <c r="D150" s="425"/>
      <c r="E150" s="425"/>
      <c r="F150" s="425"/>
      <c r="G150" s="425"/>
      <c r="H150" s="425"/>
    </row>
    <row r="151" spans="1:8" ht="12.75" customHeight="1" thickBot="1" x14ac:dyDescent="0.25">
      <c r="A151" s="215" t="s">
        <v>404</v>
      </c>
      <c r="B151" s="420" t="s">
        <v>407</v>
      </c>
      <c r="C151" s="426"/>
      <c r="D151" s="426"/>
      <c r="E151" s="426"/>
      <c r="F151" s="426"/>
      <c r="G151" s="426"/>
      <c r="H151" s="426"/>
    </row>
    <row r="152" spans="1:8" ht="12.75" customHeight="1" thickBot="1" x14ac:dyDescent="0.25">
      <c r="A152" s="242" t="s">
        <v>20</v>
      </c>
      <c r="B152" s="328" t="s">
        <v>408</v>
      </c>
      <c r="C152" s="432"/>
      <c r="D152" s="432"/>
      <c r="E152" s="432"/>
      <c r="F152" s="432"/>
      <c r="G152" s="432"/>
      <c r="H152" s="432"/>
    </row>
    <row r="153" spans="1:8" ht="12" customHeight="1" thickBot="1" x14ac:dyDescent="0.25">
      <c r="A153" s="242" t="s">
        <v>21</v>
      </c>
      <c r="B153" s="328" t="s">
        <v>409</v>
      </c>
      <c r="C153" s="432"/>
      <c r="D153" s="432"/>
      <c r="E153" s="432"/>
      <c r="F153" s="432"/>
      <c r="G153" s="432"/>
      <c r="H153" s="432"/>
    </row>
    <row r="154" spans="1:8" ht="15" customHeight="1" thickBot="1" x14ac:dyDescent="0.25">
      <c r="A154" s="22" t="s">
        <v>22</v>
      </c>
      <c r="B154" s="328" t="s">
        <v>411</v>
      </c>
      <c r="C154" s="434">
        <f>+C129+C133+C140+C146+C152+C153</f>
        <v>0</v>
      </c>
      <c r="D154" s="434">
        <f>+D129+D133+D140+D146+D152+D153</f>
        <v>0</v>
      </c>
      <c r="E154" s="434">
        <f>+E129+E133+E140+E146+E152+E153</f>
        <v>0</v>
      </c>
      <c r="F154" s="434">
        <f>+F129+F133+F140+F146+F152+F153</f>
        <v>0</v>
      </c>
      <c r="G154" s="434">
        <f>+G129+G133+G140+G146+G152+G153</f>
        <v>0</v>
      </c>
      <c r="H154" s="434"/>
    </row>
    <row r="155" spans="1:8" ht="13.5" thickBot="1" x14ac:dyDescent="0.25">
      <c r="A155" s="217" t="s">
        <v>23</v>
      </c>
      <c r="B155" s="329" t="s">
        <v>410</v>
      </c>
      <c r="C155" s="511">
        <v>0</v>
      </c>
      <c r="D155" s="511">
        <v>0</v>
      </c>
      <c r="E155" s="511">
        <v>0</v>
      </c>
      <c r="F155" s="511">
        <f>+F128+F154</f>
        <v>0</v>
      </c>
      <c r="G155" s="434">
        <f>+G128+G154</f>
        <v>0</v>
      </c>
      <c r="H155" s="434"/>
    </row>
    <row r="156" spans="1:8" ht="15" customHeight="1" thickBot="1" x14ac:dyDescent="0.25">
      <c r="A156" s="178"/>
      <c r="B156" s="179"/>
      <c r="C156" s="180"/>
      <c r="D156" s="180"/>
      <c r="E156" s="180"/>
      <c r="F156" s="180"/>
      <c r="G156" s="180"/>
      <c r="H156" s="180"/>
    </row>
    <row r="157" spans="1:8" ht="14.25" customHeight="1" thickBot="1" x14ac:dyDescent="0.25">
      <c r="A157" s="113" t="s">
        <v>456</v>
      </c>
      <c r="B157" s="435"/>
      <c r="C157" s="436"/>
      <c r="D157" s="436"/>
      <c r="E157" s="436"/>
      <c r="F157" s="436"/>
      <c r="G157" s="436"/>
      <c r="H157" s="436"/>
    </row>
    <row r="158" spans="1:8" ht="13.5" thickBot="1" x14ac:dyDescent="0.25">
      <c r="A158" s="113" t="s">
        <v>160</v>
      </c>
      <c r="B158" s="435"/>
      <c r="C158" s="436"/>
      <c r="D158" s="436"/>
      <c r="E158" s="436"/>
      <c r="F158" s="436"/>
      <c r="G158" s="436"/>
      <c r="H158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  <rowBreaks count="1" manualBreakCount="1">
    <brk id="9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3" tint="0.39997558519241921"/>
  </sheetPr>
  <dimension ref="A1:I61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" style="111" customWidth="1"/>
    <col min="2" max="2" width="59.1640625" style="112" customWidth="1"/>
    <col min="3" max="4" width="15.83203125" style="112" customWidth="1"/>
    <col min="5" max="5" width="14.5" style="112" customWidth="1"/>
    <col min="6" max="6" width="15.1640625" style="112" customWidth="1"/>
    <col min="7" max="7" width="15.6640625" style="112" customWidth="1"/>
    <col min="8" max="8" width="25" style="112" customWidth="1"/>
    <col min="9" max="16384" width="9.33203125" style="112"/>
  </cols>
  <sheetData>
    <row r="1" spans="1:9" s="96" customFormat="1" ht="21" customHeight="1" thickBot="1" x14ac:dyDescent="0.25">
      <c r="A1" s="95"/>
      <c r="B1" s="97"/>
      <c r="C1" s="287" t="str">
        <f>+CONCATENATE("9.1 melléklet a 3/",LEFT(ÖSSZEFÜGGÉSEK!A5,4),". (II.27) önkormányzati rendelethez")</f>
        <v>9.1 melléklet a 3/2020. (II.27) önkormányzati rendelethez</v>
      </c>
      <c r="D1" s="287"/>
      <c r="E1" s="287"/>
      <c r="F1" s="287"/>
      <c r="G1" s="287"/>
      <c r="H1" s="287"/>
    </row>
    <row r="2" spans="1:9" s="224" customFormat="1" ht="30" customHeight="1" x14ac:dyDescent="0.2">
      <c r="A2" s="288" t="s">
        <v>158</v>
      </c>
      <c r="B2" s="439" t="s">
        <v>509</v>
      </c>
      <c r="C2" s="450" t="s">
        <v>52</v>
      </c>
      <c r="D2" s="505"/>
      <c r="E2" s="505"/>
      <c r="F2" s="505"/>
      <c r="G2" s="505"/>
      <c r="H2" s="505"/>
    </row>
    <row r="3" spans="1:9" s="224" customFormat="1" ht="21.75" thickBot="1" x14ac:dyDescent="0.25">
      <c r="A3" s="289" t="s">
        <v>504</v>
      </c>
      <c r="B3" s="440" t="s">
        <v>557</v>
      </c>
      <c r="C3" s="451" t="s">
        <v>547</v>
      </c>
      <c r="D3" s="505"/>
      <c r="E3" s="505"/>
      <c r="F3" s="505"/>
      <c r="G3" s="505"/>
      <c r="H3" s="505"/>
    </row>
    <row r="4" spans="1:9" s="225" customFormat="1" ht="15.95" customHeight="1" thickBot="1" x14ac:dyDescent="0.3">
      <c r="A4" s="99"/>
      <c r="B4" s="99"/>
      <c r="C4" s="100" t="s">
        <v>581</v>
      </c>
      <c r="D4" s="100"/>
      <c r="E4" s="100"/>
      <c r="F4" s="100"/>
      <c r="G4" s="100" t="str">
        <f>'6.sz.mell.'!F2</f>
        <v>Forintban</v>
      </c>
      <c r="H4" s="100"/>
    </row>
    <row r="5" spans="1:9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9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9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9" s="166" customFormat="1" ht="12" customHeight="1" thickBot="1" x14ac:dyDescent="0.25">
      <c r="A8" s="90" t="s">
        <v>13</v>
      </c>
      <c r="B8" s="453" t="s">
        <v>457</v>
      </c>
      <c r="C8" s="449">
        <f>SUM(C9:C19)</f>
        <v>695010</v>
      </c>
      <c r="D8" s="449">
        <f>SUM(D9:D19)</f>
        <v>695010</v>
      </c>
      <c r="E8" s="449">
        <f>SUM(E9:E19)</f>
        <v>695010</v>
      </c>
      <c r="F8" s="449">
        <f>SUM(F9:F19)</f>
        <v>885298</v>
      </c>
      <c r="G8" s="449">
        <f>SUM(G9:G19)</f>
        <v>847835</v>
      </c>
      <c r="H8" s="449"/>
    </row>
    <row r="9" spans="1:9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9" s="166" customFormat="1" ht="12" customHeight="1" x14ac:dyDescent="0.2">
      <c r="A10" s="222" t="s">
        <v>89</v>
      </c>
      <c r="B10" s="411" t="s">
        <v>216</v>
      </c>
      <c r="C10" s="470">
        <v>640000</v>
      </c>
      <c r="D10" s="470">
        <v>640000</v>
      </c>
      <c r="E10" s="470">
        <v>640000</v>
      </c>
      <c r="F10" s="470">
        <v>796288</v>
      </c>
      <c r="G10" s="470">
        <f>193580+602708</f>
        <v>796288</v>
      </c>
      <c r="H10" s="470"/>
      <c r="I10" s="643"/>
    </row>
    <row r="11" spans="1:9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>
        <v>34000</v>
      </c>
      <c r="G11" s="470">
        <v>33934</v>
      </c>
      <c r="H11" s="470">
        <v>0</v>
      </c>
      <c r="I11" s="643"/>
    </row>
    <row r="12" spans="1:9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9" s="166" customFormat="1" ht="12" customHeight="1" x14ac:dyDescent="0.2">
      <c r="A13" s="222" t="s">
        <v>114</v>
      </c>
      <c r="B13" s="411" t="s">
        <v>219</v>
      </c>
      <c r="C13" s="470"/>
      <c r="D13" s="470"/>
      <c r="E13" s="470"/>
      <c r="F13" s="470"/>
      <c r="G13" s="470"/>
      <c r="H13" s="470"/>
    </row>
    <row r="14" spans="1:9" s="166" customFormat="1" ht="12" customHeight="1" x14ac:dyDescent="0.2">
      <c r="A14" s="222" t="s">
        <v>92</v>
      </c>
      <c r="B14" s="411" t="s">
        <v>341</v>
      </c>
      <c r="C14" s="470">
        <v>55000</v>
      </c>
      <c r="D14" s="470">
        <v>55000</v>
      </c>
      <c r="E14" s="470">
        <v>55000</v>
      </c>
      <c r="F14" s="470">
        <v>55000</v>
      </c>
      <c r="G14" s="470">
        <v>17608</v>
      </c>
      <c r="H14" s="470"/>
    </row>
    <row r="15" spans="1:9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9" s="166" customFormat="1" ht="12" customHeight="1" x14ac:dyDescent="0.2">
      <c r="A16" s="222" t="s">
        <v>103</v>
      </c>
      <c r="B16" s="411" t="s">
        <v>222</v>
      </c>
      <c r="C16" s="471">
        <v>10</v>
      </c>
      <c r="D16" s="471">
        <v>10</v>
      </c>
      <c r="E16" s="471">
        <v>10</v>
      </c>
      <c r="F16" s="471">
        <v>10</v>
      </c>
      <c r="G16" s="471">
        <v>5</v>
      </c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458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>
        <v>155000</v>
      </c>
      <c r="D25" s="473">
        <v>155000</v>
      </c>
      <c r="E25" s="473">
        <v>155000</v>
      </c>
      <c r="F25" s="473">
        <v>155000</v>
      </c>
      <c r="G25" s="473">
        <v>115000</v>
      </c>
      <c r="H25" s="473"/>
    </row>
    <row r="26" spans="1:8" s="227" customFormat="1" ht="12" customHeight="1" thickBot="1" x14ac:dyDescent="0.25">
      <c r="A26" s="91" t="s">
        <v>16</v>
      </c>
      <c r="B26" s="328" t="s">
        <v>459</v>
      </c>
      <c r="C26" s="449">
        <f>+C27+C28+C29</f>
        <v>0</v>
      </c>
      <c r="D26" s="449">
        <f>+D27+D28+D29</f>
        <v>0</v>
      </c>
      <c r="E26" s="449">
        <f>+E27+E28+E29</f>
        <v>0</v>
      </c>
      <c r="F26" s="449">
        <f>+F27+F28+F29</f>
        <v>0</v>
      </c>
      <c r="G26" s="449">
        <f>+G27+G28+G29</f>
        <v>0</v>
      </c>
      <c r="H26" s="449"/>
    </row>
    <row r="27" spans="1:8" s="227" customFormat="1" ht="12" customHeight="1" x14ac:dyDescent="0.2">
      <c r="A27" s="223" t="s">
        <v>206</v>
      </c>
      <c r="B27" s="448" t="s">
        <v>201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48" t="s">
        <v>344</v>
      </c>
      <c r="C28" s="470"/>
      <c r="D28" s="470"/>
      <c r="E28" s="470"/>
      <c r="F28" s="470"/>
      <c r="G28" s="470"/>
      <c r="H28" s="470"/>
    </row>
    <row r="29" spans="1:8" s="227" customFormat="1" ht="12" customHeight="1" x14ac:dyDescent="0.2">
      <c r="A29" s="223" t="s">
        <v>208</v>
      </c>
      <c r="B29" s="454" t="s">
        <v>347</v>
      </c>
      <c r="C29" s="470"/>
      <c r="D29" s="470"/>
      <c r="E29" s="470"/>
      <c r="F29" s="470"/>
      <c r="G29" s="470"/>
      <c r="H29" s="470"/>
    </row>
    <row r="30" spans="1:8" s="227" customFormat="1" ht="12" customHeight="1" thickBot="1" x14ac:dyDescent="0.25">
      <c r="A30" s="222" t="s">
        <v>209</v>
      </c>
      <c r="B30" s="455" t="s">
        <v>460</v>
      </c>
      <c r="C30" s="475"/>
      <c r="D30" s="475"/>
      <c r="E30" s="475"/>
      <c r="F30" s="475"/>
      <c r="G30" s="475"/>
      <c r="H30" s="475"/>
    </row>
    <row r="31" spans="1:8" s="227" customFormat="1" ht="12" customHeight="1" thickBot="1" x14ac:dyDescent="0.25">
      <c r="A31" s="91" t="s">
        <v>17</v>
      </c>
      <c r="B31" s="328" t="s">
        <v>348</v>
      </c>
      <c r="C31" s="449">
        <f>+C32+C33+C34</f>
        <v>0</v>
      </c>
      <c r="D31" s="449">
        <f>+D32+D33+D34</f>
        <v>0</v>
      </c>
      <c r="E31" s="449">
        <f>+E32+E33+E34</f>
        <v>0</v>
      </c>
      <c r="F31" s="449">
        <f>+F32+F33+F34</f>
        <v>0</v>
      </c>
      <c r="G31" s="449">
        <f>+G32+G33+G34</f>
        <v>0</v>
      </c>
      <c r="H31" s="449"/>
    </row>
    <row r="32" spans="1:8" s="227" customFormat="1" ht="12" customHeight="1" x14ac:dyDescent="0.2">
      <c r="A32" s="223" t="s">
        <v>81</v>
      </c>
      <c r="B32" s="448" t="s">
        <v>229</v>
      </c>
      <c r="C32" s="474"/>
      <c r="D32" s="474"/>
      <c r="E32" s="474"/>
      <c r="F32" s="474"/>
      <c r="G32" s="474"/>
      <c r="H32" s="474"/>
    </row>
    <row r="33" spans="1:8" s="227" customFormat="1" ht="12" customHeight="1" x14ac:dyDescent="0.2">
      <c r="A33" s="223" t="s">
        <v>82</v>
      </c>
      <c r="B33" s="454" t="s">
        <v>230</v>
      </c>
      <c r="C33" s="476"/>
      <c r="D33" s="476"/>
      <c r="E33" s="476"/>
      <c r="F33" s="476"/>
      <c r="G33" s="476"/>
      <c r="H33" s="476"/>
    </row>
    <row r="34" spans="1:8" s="227" customFormat="1" ht="12" customHeight="1" thickBot="1" x14ac:dyDescent="0.25">
      <c r="A34" s="222" t="s">
        <v>83</v>
      </c>
      <c r="B34" s="455" t="s">
        <v>231</v>
      </c>
      <c r="C34" s="475"/>
      <c r="D34" s="475"/>
      <c r="E34" s="475"/>
      <c r="F34" s="475"/>
      <c r="G34" s="475"/>
      <c r="H34" s="475"/>
    </row>
    <row r="35" spans="1:8" s="166" customFormat="1" ht="12" customHeight="1" thickBot="1" x14ac:dyDescent="0.25">
      <c r="A35" s="91" t="s">
        <v>18</v>
      </c>
      <c r="B35" s="328" t="s">
        <v>317</v>
      </c>
      <c r="C35" s="473"/>
      <c r="D35" s="473"/>
      <c r="E35" s="473"/>
      <c r="F35" s="473"/>
      <c r="G35" s="473"/>
      <c r="H35" s="473"/>
    </row>
    <row r="36" spans="1:8" s="166" customFormat="1" ht="12" customHeight="1" thickBot="1" x14ac:dyDescent="0.25">
      <c r="A36" s="91" t="s">
        <v>19</v>
      </c>
      <c r="B36" s="328" t="s">
        <v>349</v>
      </c>
      <c r="C36" s="473"/>
      <c r="D36" s="473"/>
      <c r="E36" s="473"/>
      <c r="F36" s="473"/>
      <c r="G36" s="473"/>
      <c r="H36" s="473"/>
    </row>
    <row r="37" spans="1:8" s="166" customFormat="1" ht="12" customHeight="1" thickBot="1" x14ac:dyDescent="0.25">
      <c r="A37" s="90" t="s">
        <v>20</v>
      </c>
      <c r="B37" s="328" t="s">
        <v>350</v>
      </c>
      <c r="C37" s="449">
        <f>+C8+C20+C25+C26+C31+C35+C36</f>
        <v>850010</v>
      </c>
      <c r="D37" s="449">
        <f>+D8+D20+D25+D26+D31+D35+D36</f>
        <v>850010</v>
      </c>
      <c r="E37" s="449">
        <f>+E8+E20+E25+E26+E31+E35+E36</f>
        <v>850010</v>
      </c>
      <c r="F37" s="449">
        <f>+F8+F20+F25+F26+F31+F35+F36</f>
        <v>1040298</v>
      </c>
      <c r="G37" s="449">
        <f>+G8+G20+G25+G26+G31+G35+G36</f>
        <v>962835</v>
      </c>
      <c r="H37" s="449"/>
    </row>
    <row r="38" spans="1:8" s="166" customFormat="1" ht="12" customHeight="1" thickBot="1" x14ac:dyDescent="0.25">
      <c r="A38" s="104" t="s">
        <v>21</v>
      </c>
      <c r="B38" s="328" t="s">
        <v>351</v>
      </c>
      <c r="C38" s="449">
        <f>+C39+C40+C41</f>
        <v>0</v>
      </c>
      <c r="D38" s="449">
        <f>+D39+D40+D41</f>
        <v>0</v>
      </c>
      <c r="E38" s="449">
        <f>+E39+E40+E41</f>
        <v>0</v>
      </c>
      <c r="F38" s="449">
        <f>+F39+F40+F41</f>
        <v>0</v>
      </c>
      <c r="G38" s="449">
        <f>+G39+G40+G41</f>
        <v>0</v>
      </c>
      <c r="H38" s="449"/>
    </row>
    <row r="39" spans="1:8" s="166" customFormat="1" ht="12" customHeight="1" x14ac:dyDescent="0.2">
      <c r="A39" s="223" t="s">
        <v>352</v>
      </c>
      <c r="B39" s="448" t="s">
        <v>174</v>
      </c>
      <c r="C39" s="474"/>
      <c r="D39" s="474"/>
      <c r="E39" s="474"/>
      <c r="F39" s="474"/>
      <c r="G39" s="474"/>
      <c r="H39" s="474"/>
    </row>
    <row r="40" spans="1:8" s="166" customFormat="1" ht="12" customHeight="1" x14ac:dyDescent="0.2">
      <c r="A40" s="223" t="s">
        <v>353</v>
      </c>
      <c r="B40" s="454" t="s">
        <v>2</v>
      </c>
      <c r="C40" s="476"/>
      <c r="D40" s="476"/>
      <c r="E40" s="476"/>
      <c r="F40" s="476"/>
      <c r="G40" s="476"/>
      <c r="H40" s="476"/>
    </row>
    <row r="41" spans="1:8" s="227" customFormat="1" ht="12" customHeight="1" thickBot="1" x14ac:dyDescent="0.25">
      <c r="A41" s="222" t="s">
        <v>354</v>
      </c>
      <c r="B41" s="455" t="s">
        <v>355</v>
      </c>
      <c r="C41" s="475"/>
      <c r="D41" s="475"/>
      <c r="E41" s="475"/>
      <c r="F41" s="475"/>
      <c r="G41" s="475"/>
      <c r="H41" s="475"/>
    </row>
    <row r="42" spans="1:8" s="227" customFormat="1" ht="15" customHeight="1" thickBot="1" x14ac:dyDescent="0.25">
      <c r="A42" s="104" t="s">
        <v>22</v>
      </c>
      <c r="B42" s="460" t="s">
        <v>356</v>
      </c>
      <c r="C42" s="438">
        <f>+C37+C38</f>
        <v>850010</v>
      </c>
      <c r="D42" s="438">
        <f>+D37+D38</f>
        <v>850010</v>
      </c>
      <c r="E42" s="438">
        <f>+E37+E38</f>
        <v>850010</v>
      </c>
      <c r="F42" s="438">
        <f>+F37+F38</f>
        <v>1040298</v>
      </c>
      <c r="G42" s="438">
        <f>+G37+G38</f>
        <v>962835</v>
      </c>
      <c r="H42" s="438"/>
    </row>
    <row r="43" spans="1:8" s="227" customFormat="1" ht="15" customHeight="1" x14ac:dyDescent="0.2">
      <c r="A43" s="105"/>
      <c r="B43" s="106"/>
      <c r="C43" s="161"/>
      <c r="D43" s="161"/>
      <c r="E43" s="161"/>
      <c r="F43" s="161"/>
      <c r="G43" s="161"/>
      <c r="H43" s="161"/>
    </row>
    <row r="44" spans="1:8" ht="13.5" thickBot="1" x14ac:dyDescent="0.25">
      <c r="A44" s="107"/>
      <c r="B44" s="108"/>
      <c r="C44" s="162"/>
      <c r="D44" s="162"/>
      <c r="E44" s="162"/>
      <c r="F44" s="162"/>
      <c r="G44" s="162"/>
      <c r="H44" s="162"/>
    </row>
    <row r="45" spans="1:8" s="226" customFormat="1" ht="16.5" customHeight="1" thickBot="1" x14ac:dyDescent="0.25">
      <c r="A45" s="109"/>
      <c r="B45" s="110" t="s">
        <v>50</v>
      </c>
      <c r="C45" s="438"/>
      <c r="D45" s="438"/>
      <c r="E45" s="438"/>
      <c r="F45" s="438"/>
      <c r="G45" s="438"/>
      <c r="H45" s="438"/>
    </row>
    <row r="46" spans="1:8" s="228" customFormat="1" ht="12" customHeight="1" thickBot="1" x14ac:dyDescent="0.25">
      <c r="A46" s="91" t="s">
        <v>13</v>
      </c>
      <c r="B46" s="328" t="s">
        <v>357</v>
      </c>
      <c r="C46" s="449">
        <f>SUM(C47:C51)</f>
        <v>218823249</v>
      </c>
      <c r="D46" s="449">
        <f>SUM(D47:D51)</f>
        <v>223589249</v>
      </c>
      <c r="E46" s="449">
        <f>SUM(E47:E51)</f>
        <v>223589249</v>
      </c>
      <c r="F46" s="449">
        <f>SUM(F47:F51)</f>
        <v>223070232</v>
      </c>
      <c r="G46" s="449">
        <f>SUM(G47:G51)</f>
        <v>209397006</v>
      </c>
      <c r="H46" s="449"/>
    </row>
    <row r="47" spans="1:8" ht="22.5" x14ac:dyDescent="0.2">
      <c r="A47" s="222" t="s">
        <v>88</v>
      </c>
      <c r="B47" s="419" t="s">
        <v>43</v>
      </c>
      <c r="C47" s="474">
        <v>162967467</v>
      </c>
      <c r="D47" s="474">
        <f>162967467+720000+120000+3800000</f>
        <v>167607467</v>
      </c>
      <c r="E47" s="474">
        <v>167607467</v>
      </c>
      <c r="F47" s="474">
        <v>167607467</v>
      </c>
      <c r="G47" s="474">
        <v>161268946</v>
      </c>
      <c r="H47" s="474" t="s">
        <v>621</v>
      </c>
    </row>
    <row r="48" spans="1:8" ht="12" customHeight="1" x14ac:dyDescent="0.2">
      <c r="A48" s="222" t="s">
        <v>89</v>
      </c>
      <c r="B48" s="411" t="s">
        <v>140</v>
      </c>
      <c r="C48" s="477">
        <v>29104782</v>
      </c>
      <c r="D48" s="477">
        <f>29104782+126000</f>
        <v>29230782</v>
      </c>
      <c r="E48" s="477">
        <v>29230782</v>
      </c>
      <c r="F48" s="477">
        <v>29230782</v>
      </c>
      <c r="G48" s="477">
        <v>26530194</v>
      </c>
      <c r="H48" s="477" t="s">
        <v>622</v>
      </c>
    </row>
    <row r="49" spans="1:9" ht="12" customHeight="1" x14ac:dyDescent="0.2">
      <c r="A49" s="222" t="s">
        <v>90</v>
      </c>
      <c r="B49" s="411" t="s">
        <v>112</v>
      </c>
      <c r="C49" s="477">
        <v>26751000</v>
      </c>
      <c r="D49" s="477">
        <v>26751000</v>
      </c>
      <c r="E49" s="477">
        <v>26751000</v>
      </c>
      <c r="F49" s="477">
        <v>26231983</v>
      </c>
      <c r="G49" s="477">
        <v>21597866</v>
      </c>
      <c r="H49" s="477"/>
      <c r="I49" s="34"/>
    </row>
    <row r="50" spans="1:9" ht="12" customHeight="1" x14ac:dyDescent="0.2">
      <c r="A50" s="222" t="s">
        <v>91</v>
      </c>
      <c r="B50" s="411" t="s">
        <v>141</v>
      </c>
      <c r="C50" s="477"/>
      <c r="D50" s="477"/>
      <c r="E50" s="477"/>
      <c r="F50" s="477"/>
      <c r="G50" s="477"/>
      <c r="H50" s="477"/>
    </row>
    <row r="51" spans="1:9" ht="12" customHeight="1" thickBot="1" x14ac:dyDescent="0.25">
      <c r="A51" s="222" t="s">
        <v>114</v>
      </c>
      <c r="B51" s="411" t="s">
        <v>142</v>
      </c>
      <c r="C51" s="477"/>
      <c r="D51" s="477"/>
      <c r="E51" s="477"/>
      <c r="F51" s="477"/>
      <c r="G51" s="477"/>
      <c r="H51" s="477"/>
    </row>
    <row r="52" spans="1:9" ht="12" customHeight="1" thickBot="1" x14ac:dyDescent="0.25">
      <c r="A52" s="91" t="s">
        <v>14</v>
      </c>
      <c r="B52" s="328" t="s">
        <v>358</v>
      </c>
      <c r="C52" s="449">
        <f>SUM(C53:C55)</f>
        <v>4508500</v>
      </c>
      <c r="D52" s="449">
        <f>SUM(D53:D55)</f>
        <v>5067681</v>
      </c>
      <c r="E52" s="449">
        <f>SUM(E53:E55)</f>
        <v>5067681</v>
      </c>
      <c r="F52" s="449">
        <f>SUM(F53:F55)</f>
        <v>5854681</v>
      </c>
      <c r="G52" s="449">
        <f>SUM(G53:G55)</f>
        <v>2522162</v>
      </c>
      <c r="H52" s="449"/>
    </row>
    <row r="53" spans="1:9" s="228" customFormat="1" ht="12" customHeight="1" x14ac:dyDescent="0.2">
      <c r="A53" s="222" t="s">
        <v>94</v>
      </c>
      <c r="B53" s="419" t="s">
        <v>167</v>
      </c>
      <c r="C53" s="474">
        <v>4508500</v>
      </c>
      <c r="D53" s="474">
        <v>4508500</v>
      </c>
      <c r="E53" s="474">
        <v>4508500</v>
      </c>
      <c r="F53" s="474">
        <v>5295500</v>
      </c>
      <c r="G53" s="474">
        <v>1962981</v>
      </c>
      <c r="H53" s="474"/>
      <c r="I53" s="642"/>
    </row>
    <row r="54" spans="1:9" ht="12" customHeight="1" x14ac:dyDescent="0.2">
      <c r="A54" s="222" t="s">
        <v>95</v>
      </c>
      <c r="B54" s="411" t="s">
        <v>144</v>
      </c>
      <c r="C54" s="477"/>
      <c r="D54" s="477">
        <f>559181</f>
        <v>559181</v>
      </c>
      <c r="E54" s="477">
        <v>559181</v>
      </c>
      <c r="F54" s="477">
        <v>559181</v>
      </c>
      <c r="G54" s="477">
        <v>559181</v>
      </c>
      <c r="H54" s="477" t="s">
        <v>623</v>
      </c>
    </row>
    <row r="55" spans="1:9" ht="12" customHeight="1" x14ac:dyDescent="0.2">
      <c r="A55" s="222" t="s">
        <v>96</v>
      </c>
      <c r="B55" s="411" t="s">
        <v>51</v>
      </c>
      <c r="C55" s="477"/>
      <c r="D55" s="477"/>
      <c r="E55" s="477"/>
      <c r="F55" s="477"/>
      <c r="G55" s="477"/>
      <c r="H55" s="477"/>
    </row>
    <row r="56" spans="1:9" ht="12" customHeight="1" thickBot="1" x14ac:dyDescent="0.25">
      <c r="A56" s="222" t="s">
        <v>97</v>
      </c>
      <c r="B56" s="411" t="s">
        <v>461</v>
      </c>
      <c r="C56" s="477"/>
      <c r="D56" s="477"/>
      <c r="E56" s="477"/>
      <c r="F56" s="477"/>
      <c r="G56" s="477"/>
      <c r="H56" s="477"/>
    </row>
    <row r="57" spans="1:9" ht="15" customHeight="1" thickBot="1" x14ac:dyDescent="0.25">
      <c r="A57" s="91" t="s">
        <v>15</v>
      </c>
      <c r="B57" s="328" t="s">
        <v>9</v>
      </c>
      <c r="C57" s="473"/>
      <c r="D57" s="473"/>
      <c r="E57" s="473"/>
      <c r="F57" s="473"/>
      <c r="G57" s="473"/>
      <c r="H57" s="473"/>
    </row>
    <row r="58" spans="1:9" ht="13.5" thickBot="1" x14ac:dyDescent="0.25">
      <c r="A58" s="91" t="s">
        <v>16</v>
      </c>
      <c r="B58" s="456" t="s">
        <v>466</v>
      </c>
      <c r="C58" s="438">
        <f>+C46+C52+C57</f>
        <v>223331749</v>
      </c>
      <c r="D58" s="438">
        <f>+D46+D52+D57</f>
        <v>228656930</v>
      </c>
      <c r="E58" s="438">
        <f>+E46+E52+E57</f>
        <v>228656930</v>
      </c>
      <c r="F58" s="438">
        <f>+F46+F52+F57</f>
        <v>228924913</v>
      </c>
      <c r="G58" s="438">
        <f>+G46+G52+G57</f>
        <v>211919168</v>
      </c>
      <c r="H58" s="438"/>
    </row>
    <row r="59" spans="1:9" ht="15" customHeight="1" thickBot="1" x14ac:dyDescent="0.25">
      <c r="C59" s="165"/>
      <c r="D59" s="165"/>
      <c r="E59" s="165"/>
      <c r="F59" s="165"/>
      <c r="G59" s="165"/>
      <c r="H59" s="165"/>
    </row>
    <row r="60" spans="1:9" ht="14.25" customHeight="1" thickBot="1" x14ac:dyDescent="0.25">
      <c r="A60" s="113" t="s">
        <v>456</v>
      </c>
      <c r="B60" s="435"/>
      <c r="C60" s="490">
        <v>19.5</v>
      </c>
      <c r="D60" s="490">
        <v>19.5</v>
      </c>
      <c r="E60" s="490">
        <v>19.5</v>
      </c>
      <c r="F60" s="490">
        <v>19.5</v>
      </c>
      <c r="G60" s="490">
        <v>19.5</v>
      </c>
      <c r="H60" s="490"/>
    </row>
    <row r="61" spans="1:9" ht="13.5" thickBot="1" x14ac:dyDescent="0.25">
      <c r="A61" s="113" t="s">
        <v>160</v>
      </c>
      <c r="B61" s="435"/>
      <c r="C61" s="436"/>
      <c r="D61" s="436"/>
      <c r="E61" s="436"/>
      <c r="F61" s="436"/>
      <c r="G61" s="436"/>
      <c r="H61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61"/>
  <sheetViews>
    <sheetView topLeftCell="A40" zoomScale="130" zoomScaleNormal="130" workbookViewId="0">
      <selection activeCell="C60" sqref="C60"/>
    </sheetView>
  </sheetViews>
  <sheetFormatPr defaultRowHeight="12.75" x14ac:dyDescent="0.2"/>
  <cols>
    <col min="1" max="1" width="16.5" style="111" customWidth="1"/>
    <col min="2" max="2" width="79.1640625" style="112" customWidth="1"/>
    <col min="3" max="3" width="25" style="112" customWidth="1"/>
    <col min="4" max="16384" width="9.33203125" style="112"/>
  </cols>
  <sheetData>
    <row r="1" spans="1:3" s="96" customFormat="1" ht="21" customHeight="1" thickBot="1" x14ac:dyDescent="0.25">
      <c r="A1" s="95"/>
      <c r="B1" s="97"/>
      <c r="C1" s="287" t="str">
        <f>+CONCATENATE("9.2 melléklet a 2/",LEFT(ÖSSZEFÜGGÉSEK!A5,4),". (II.15) önkormányzati rendelethez")</f>
        <v>9.2 melléklet a 2/2020. (II.15) önkormányzati rendelethez</v>
      </c>
    </row>
    <row r="2" spans="1:3" s="224" customFormat="1" ht="29.25" customHeight="1" x14ac:dyDescent="0.2">
      <c r="A2" s="288" t="s">
        <v>158</v>
      </c>
      <c r="B2" s="439" t="s">
        <v>509</v>
      </c>
      <c r="C2" s="450" t="s">
        <v>52</v>
      </c>
    </row>
    <row r="3" spans="1:3" s="224" customFormat="1" ht="16.5" thickBot="1" x14ac:dyDescent="0.25">
      <c r="A3" s="289" t="s">
        <v>504</v>
      </c>
      <c r="B3" s="440" t="s">
        <v>584</v>
      </c>
      <c r="C3" s="451" t="s">
        <v>585</v>
      </c>
    </row>
    <row r="4" spans="1:3" s="225" customFormat="1" ht="15.95" customHeight="1" thickBot="1" x14ac:dyDescent="0.3">
      <c r="A4" s="99"/>
      <c r="B4" s="99"/>
      <c r="C4" s="100" t="s">
        <v>581</v>
      </c>
    </row>
    <row r="5" spans="1:3" ht="13.5" thickBot="1" x14ac:dyDescent="0.25">
      <c r="A5" s="191" t="s">
        <v>159</v>
      </c>
      <c r="B5" s="443" t="s">
        <v>498</v>
      </c>
      <c r="C5" s="452" t="s">
        <v>48</v>
      </c>
    </row>
    <row r="6" spans="1:3" s="226" customFormat="1" ht="12.95" customHeight="1" thickBot="1" x14ac:dyDescent="0.25">
      <c r="A6" s="90"/>
      <c r="B6" s="444" t="s">
        <v>430</v>
      </c>
      <c r="C6" s="446" t="s">
        <v>431</v>
      </c>
    </row>
    <row r="7" spans="1:3" s="226" customFormat="1" ht="15.95" customHeight="1" thickBot="1" x14ac:dyDescent="0.25">
      <c r="A7" s="101"/>
      <c r="B7" s="102" t="s">
        <v>49</v>
      </c>
      <c r="C7" s="103"/>
    </row>
    <row r="8" spans="1:3" s="166" customFormat="1" ht="12" customHeight="1" thickBot="1" x14ac:dyDescent="0.25">
      <c r="A8" s="90" t="s">
        <v>13</v>
      </c>
      <c r="B8" s="453" t="s">
        <v>457</v>
      </c>
      <c r="C8" s="449">
        <f>SUM(C9:C19)</f>
        <v>0</v>
      </c>
    </row>
    <row r="9" spans="1:3" s="166" customFormat="1" ht="12" customHeight="1" x14ac:dyDescent="0.2">
      <c r="A9" s="221" t="s">
        <v>88</v>
      </c>
      <c r="B9" s="410" t="s">
        <v>215</v>
      </c>
      <c r="C9" s="469"/>
    </row>
    <row r="10" spans="1:3" s="166" customFormat="1" ht="12" customHeight="1" x14ac:dyDescent="0.2">
      <c r="A10" s="222" t="s">
        <v>89</v>
      </c>
      <c r="B10" s="411" t="s">
        <v>216</v>
      </c>
      <c r="C10" s="470"/>
    </row>
    <row r="11" spans="1:3" s="166" customFormat="1" ht="12" customHeight="1" x14ac:dyDescent="0.2">
      <c r="A11" s="222" t="s">
        <v>90</v>
      </c>
      <c r="B11" s="411" t="s">
        <v>217</v>
      </c>
      <c r="C11" s="470"/>
    </row>
    <row r="12" spans="1:3" s="166" customFormat="1" ht="12" customHeight="1" x14ac:dyDescent="0.2">
      <c r="A12" s="222" t="s">
        <v>91</v>
      </c>
      <c r="B12" s="411" t="s">
        <v>218</v>
      </c>
      <c r="C12" s="470"/>
    </row>
    <row r="13" spans="1:3" s="166" customFormat="1" ht="12" customHeight="1" x14ac:dyDescent="0.2">
      <c r="A13" s="222" t="s">
        <v>114</v>
      </c>
      <c r="B13" s="411" t="s">
        <v>219</v>
      </c>
      <c r="C13" s="470"/>
    </row>
    <row r="14" spans="1:3" s="166" customFormat="1" ht="12" customHeight="1" x14ac:dyDescent="0.2">
      <c r="A14" s="222" t="s">
        <v>92</v>
      </c>
      <c r="B14" s="411" t="s">
        <v>341</v>
      </c>
      <c r="C14" s="470"/>
    </row>
    <row r="15" spans="1:3" s="166" customFormat="1" ht="12" customHeight="1" x14ac:dyDescent="0.2">
      <c r="A15" s="222" t="s">
        <v>93</v>
      </c>
      <c r="B15" s="420" t="s">
        <v>342</v>
      </c>
      <c r="C15" s="470"/>
    </row>
    <row r="16" spans="1:3" s="166" customFormat="1" ht="12" customHeight="1" x14ac:dyDescent="0.2">
      <c r="A16" s="222" t="s">
        <v>103</v>
      </c>
      <c r="B16" s="411" t="s">
        <v>222</v>
      </c>
      <c r="C16" s="471"/>
    </row>
    <row r="17" spans="1:3" s="227" customFormat="1" ht="12" customHeight="1" x14ac:dyDescent="0.2">
      <c r="A17" s="222" t="s">
        <v>104</v>
      </c>
      <c r="B17" s="411" t="s">
        <v>223</v>
      </c>
      <c r="C17" s="470"/>
    </row>
    <row r="18" spans="1:3" s="227" customFormat="1" ht="12" customHeight="1" x14ac:dyDescent="0.2">
      <c r="A18" s="222" t="s">
        <v>105</v>
      </c>
      <c r="B18" s="411" t="s">
        <v>374</v>
      </c>
      <c r="C18" s="472"/>
    </row>
    <row r="19" spans="1:3" s="227" customFormat="1" ht="12" customHeight="1" thickBot="1" x14ac:dyDescent="0.25">
      <c r="A19" s="222" t="s">
        <v>106</v>
      </c>
      <c r="B19" s="420" t="s">
        <v>224</v>
      </c>
      <c r="C19" s="472"/>
    </row>
    <row r="20" spans="1:3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</row>
    <row r="21" spans="1:3" s="227" customFormat="1" ht="12" customHeight="1" x14ac:dyDescent="0.2">
      <c r="A21" s="222" t="s">
        <v>94</v>
      </c>
      <c r="B21" s="419" t="s">
        <v>196</v>
      </c>
      <c r="C21" s="470"/>
    </row>
    <row r="22" spans="1:3" s="227" customFormat="1" ht="12" customHeight="1" x14ac:dyDescent="0.2">
      <c r="A22" s="222" t="s">
        <v>95</v>
      </c>
      <c r="B22" s="411" t="s">
        <v>344</v>
      </c>
      <c r="C22" s="470"/>
    </row>
    <row r="23" spans="1:3" s="227" customFormat="1" ht="12" customHeight="1" x14ac:dyDescent="0.2">
      <c r="A23" s="222" t="s">
        <v>96</v>
      </c>
      <c r="B23" s="411" t="s">
        <v>345</v>
      </c>
      <c r="C23" s="470"/>
    </row>
    <row r="24" spans="1:3" s="227" customFormat="1" ht="12" customHeight="1" thickBot="1" x14ac:dyDescent="0.25">
      <c r="A24" s="222" t="s">
        <v>97</v>
      </c>
      <c r="B24" s="411" t="s">
        <v>458</v>
      </c>
      <c r="C24" s="470"/>
    </row>
    <row r="25" spans="1:3" s="227" customFormat="1" ht="12" customHeight="1" thickBot="1" x14ac:dyDescent="0.25">
      <c r="A25" s="91" t="s">
        <v>15</v>
      </c>
      <c r="B25" s="328" t="s">
        <v>131</v>
      </c>
      <c r="C25" s="473"/>
    </row>
    <row r="26" spans="1:3" s="227" customFormat="1" ht="12" customHeight="1" thickBot="1" x14ac:dyDescent="0.25">
      <c r="A26" s="91" t="s">
        <v>16</v>
      </c>
      <c r="B26" s="328" t="s">
        <v>459</v>
      </c>
      <c r="C26" s="449">
        <f>+C27+C28+C29</f>
        <v>0</v>
      </c>
    </row>
    <row r="27" spans="1:3" s="227" customFormat="1" ht="12" customHeight="1" x14ac:dyDescent="0.2">
      <c r="A27" s="223" t="s">
        <v>206</v>
      </c>
      <c r="B27" s="448" t="s">
        <v>201</v>
      </c>
      <c r="C27" s="474"/>
    </row>
    <row r="28" spans="1:3" s="227" customFormat="1" ht="12" customHeight="1" x14ac:dyDescent="0.2">
      <c r="A28" s="223" t="s">
        <v>207</v>
      </c>
      <c r="B28" s="448" t="s">
        <v>344</v>
      </c>
      <c r="C28" s="470"/>
    </row>
    <row r="29" spans="1:3" s="227" customFormat="1" ht="12" customHeight="1" x14ac:dyDescent="0.2">
      <c r="A29" s="223" t="s">
        <v>208</v>
      </c>
      <c r="B29" s="454" t="s">
        <v>347</v>
      </c>
      <c r="C29" s="470"/>
    </row>
    <row r="30" spans="1:3" s="227" customFormat="1" ht="12" customHeight="1" thickBot="1" x14ac:dyDescent="0.25">
      <c r="A30" s="222" t="s">
        <v>209</v>
      </c>
      <c r="B30" s="455" t="s">
        <v>460</v>
      </c>
      <c r="C30" s="475"/>
    </row>
    <row r="31" spans="1:3" s="227" customFormat="1" ht="12" customHeight="1" thickBot="1" x14ac:dyDescent="0.25">
      <c r="A31" s="91" t="s">
        <v>17</v>
      </c>
      <c r="B31" s="328" t="s">
        <v>348</v>
      </c>
      <c r="C31" s="449">
        <f>+C32+C33+C34</f>
        <v>0</v>
      </c>
    </row>
    <row r="32" spans="1:3" s="227" customFormat="1" ht="12" customHeight="1" x14ac:dyDescent="0.2">
      <c r="A32" s="223" t="s">
        <v>81</v>
      </c>
      <c r="B32" s="448" t="s">
        <v>229</v>
      </c>
      <c r="C32" s="474"/>
    </row>
    <row r="33" spans="1:3" s="227" customFormat="1" ht="12" customHeight="1" x14ac:dyDescent="0.2">
      <c r="A33" s="223" t="s">
        <v>82</v>
      </c>
      <c r="B33" s="454" t="s">
        <v>230</v>
      </c>
      <c r="C33" s="476"/>
    </row>
    <row r="34" spans="1:3" s="227" customFormat="1" ht="12" customHeight="1" thickBot="1" x14ac:dyDescent="0.25">
      <c r="A34" s="222" t="s">
        <v>83</v>
      </c>
      <c r="B34" s="455" t="s">
        <v>231</v>
      </c>
      <c r="C34" s="475"/>
    </row>
    <row r="35" spans="1:3" s="166" customFormat="1" ht="12" customHeight="1" thickBot="1" x14ac:dyDescent="0.25">
      <c r="A35" s="91" t="s">
        <v>18</v>
      </c>
      <c r="B35" s="328" t="s">
        <v>317</v>
      </c>
      <c r="C35" s="473"/>
    </row>
    <row r="36" spans="1:3" s="166" customFormat="1" ht="12" customHeight="1" thickBot="1" x14ac:dyDescent="0.25">
      <c r="A36" s="91" t="s">
        <v>19</v>
      </c>
      <c r="B36" s="328" t="s">
        <v>349</v>
      </c>
      <c r="C36" s="473"/>
    </row>
    <row r="37" spans="1:3" s="166" customFormat="1" ht="12" customHeight="1" thickBot="1" x14ac:dyDescent="0.25">
      <c r="A37" s="90" t="s">
        <v>20</v>
      </c>
      <c r="B37" s="328" t="s">
        <v>350</v>
      </c>
      <c r="C37" s="449">
        <f>+C8+C20+C25+C26+C31+C35+C36</f>
        <v>0</v>
      </c>
    </row>
    <row r="38" spans="1:3" s="166" customFormat="1" ht="12" customHeight="1" thickBot="1" x14ac:dyDescent="0.25">
      <c r="A38" s="104" t="s">
        <v>21</v>
      </c>
      <c r="B38" s="328" t="s">
        <v>351</v>
      </c>
      <c r="C38" s="449">
        <f>+C39+C40+C41</f>
        <v>0</v>
      </c>
    </row>
    <row r="39" spans="1:3" s="166" customFormat="1" ht="12" customHeight="1" x14ac:dyDescent="0.2">
      <c r="A39" s="223" t="s">
        <v>352</v>
      </c>
      <c r="B39" s="448" t="s">
        <v>174</v>
      </c>
      <c r="C39" s="474"/>
    </row>
    <row r="40" spans="1:3" s="166" customFormat="1" ht="12" customHeight="1" x14ac:dyDescent="0.2">
      <c r="A40" s="223" t="s">
        <v>353</v>
      </c>
      <c r="B40" s="454" t="s">
        <v>2</v>
      </c>
      <c r="C40" s="476"/>
    </row>
    <row r="41" spans="1:3" s="227" customFormat="1" ht="12" customHeight="1" thickBot="1" x14ac:dyDescent="0.25">
      <c r="A41" s="222" t="s">
        <v>354</v>
      </c>
      <c r="B41" s="455" t="s">
        <v>355</v>
      </c>
      <c r="C41" s="475"/>
    </row>
    <row r="42" spans="1:3" s="227" customFormat="1" ht="15" customHeight="1" thickBot="1" x14ac:dyDescent="0.25">
      <c r="A42" s="104" t="s">
        <v>22</v>
      </c>
      <c r="B42" s="460" t="s">
        <v>356</v>
      </c>
      <c r="C42" s="438">
        <f>+C37+C38</f>
        <v>0</v>
      </c>
    </row>
    <row r="43" spans="1:3" s="227" customFormat="1" ht="15" customHeight="1" x14ac:dyDescent="0.2">
      <c r="A43" s="105"/>
      <c r="B43" s="106"/>
      <c r="C43" s="161"/>
    </row>
    <row r="44" spans="1:3" ht="13.5" thickBot="1" x14ac:dyDescent="0.25">
      <c r="A44" s="107"/>
      <c r="B44" s="108"/>
      <c r="C44" s="162"/>
    </row>
    <row r="45" spans="1:3" s="226" customFormat="1" ht="16.5" customHeight="1" thickBot="1" x14ac:dyDescent="0.25">
      <c r="A45" s="109"/>
      <c r="B45" s="110" t="s">
        <v>50</v>
      </c>
      <c r="C45" s="438"/>
    </row>
    <row r="46" spans="1:3" s="228" customFormat="1" ht="12" customHeight="1" thickBot="1" x14ac:dyDescent="0.25">
      <c r="A46" s="91" t="s">
        <v>13</v>
      </c>
      <c r="B46" s="328" t="s">
        <v>357</v>
      </c>
      <c r="C46" s="449">
        <f>SUM(C47:C51)</f>
        <v>0</v>
      </c>
    </row>
    <row r="47" spans="1:3" ht="12" customHeight="1" x14ac:dyDescent="0.2">
      <c r="A47" s="222" t="s">
        <v>88</v>
      </c>
      <c r="B47" s="419" t="s">
        <v>43</v>
      </c>
      <c r="C47" s="474"/>
    </row>
    <row r="48" spans="1:3" ht="12" customHeight="1" x14ac:dyDescent="0.2">
      <c r="A48" s="222" t="s">
        <v>89</v>
      </c>
      <c r="B48" s="411" t="s">
        <v>140</v>
      </c>
      <c r="C48" s="477"/>
    </row>
    <row r="49" spans="1:3" ht="12" customHeight="1" x14ac:dyDescent="0.2">
      <c r="A49" s="222" t="s">
        <v>90</v>
      </c>
      <c r="B49" s="411" t="s">
        <v>112</v>
      </c>
      <c r="C49" s="477"/>
    </row>
    <row r="50" spans="1:3" ht="12" customHeight="1" x14ac:dyDescent="0.2">
      <c r="A50" s="222" t="s">
        <v>91</v>
      </c>
      <c r="B50" s="411" t="s">
        <v>141</v>
      </c>
      <c r="C50" s="477"/>
    </row>
    <row r="51" spans="1:3" ht="12" customHeight="1" thickBot="1" x14ac:dyDescent="0.25">
      <c r="A51" s="222" t="s">
        <v>114</v>
      </c>
      <c r="B51" s="411" t="s">
        <v>142</v>
      </c>
      <c r="C51" s="477"/>
    </row>
    <row r="52" spans="1:3" ht="12" customHeight="1" thickBot="1" x14ac:dyDescent="0.25">
      <c r="A52" s="91" t="s">
        <v>14</v>
      </c>
      <c r="B52" s="328" t="s">
        <v>358</v>
      </c>
      <c r="C52" s="449">
        <f>SUM(C53:C55)</f>
        <v>0</v>
      </c>
    </row>
    <row r="53" spans="1:3" s="228" customFormat="1" ht="12" customHeight="1" x14ac:dyDescent="0.2">
      <c r="A53" s="222" t="s">
        <v>94</v>
      </c>
      <c r="B53" s="419" t="s">
        <v>167</v>
      </c>
      <c r="C53" s="474"/>
    </row>
    <row r="54" spans="1:3" ht="12" customHeight="1" x14ac:dyDescent="0.2">
      <c r="A54" s="222" t="s">
        <v>95</v>
      </c>
      <c r="B54" s="411" t="s">
        <v>144</v>
      </c>
      <c r="C54" s="477"/>
    </row>
    <row r="55" spans="1:3" ht="12" customHeight="1" x14ac:dyDescent="0.2">
      <c r="A55" s="222" t="s">
        <v>96</v>
      </c>
      <c r="B55" s="411" t="s">
        <v>51</v>
      </c>
      <c r="C55" s="477"/>
    </row>
    <row r="56" spans="1:3" ht="12" customHeight="1" thickBot="1" x14ac:dyDescent="0.25">
      <c r="A56" s="222" t="s">
        <v>97</v>
      </c>
      <c r="B56" s="411" t="s">
        <v>461</v>
      </c>
      <c r="C56" s="477"/>
    </row>
    <row r="57" spans="1:3" ht="15" customHeight="1" thickBot="1" x14ac:dyDescent="0.25">
      <c r="A57" s="91" t="s">
        <v>15</v>
      </c>
      <c r="B57" s="328" t="s">
        <v>9</v>
      </c>
      <c r="C57" s="473"/>
    </row>
    <row r="58" spans="1:3" ht="13.5" thickBot="1" x14ac:dyDescent="0.25">
      <c r="A58" s="91" t="s">
        <v>16</v>
      </c>
      <c r="B58" s="456" t="s">
        <v>466</v>
      </c>
      <c r="C58" s="438">
        <f>+C46+C52+C57</f>
        <v>0</v>
      </c>
    </row>
    <row r="59" spans="1:3" ht="15" customHeight="1" thickBot="1" x14ac:dyDescent="0.25">
      <c r="C59" s="165"/>
    </row>
    <row r="60" spans="1:3" ht="14.25" customHeight="1" thickBot="1" x14ac:dyDescent="0.25">
      <c r="A60" s="113" t="s">
        <v>456</v>
      </c>
      <c r="B60" s="435"/>
      <c r="C60" s="436"/>
    </row>
    <row r="61" spans="1:3" ht="13.5" thickBot="1" x14ac:dyDescent="0.25">
      <c r="A61" s="113" t="s">
        <v>160</v>
      </c>
      <c r="B61" s="435"/>
      <c r="C61" s="43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1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" style="111" customWidth="1"/>
    <col min="2" max="2" width="58.83203125" style="112" customWidth="1"/>
    <col min="3" max="4" width="15.83203125" style="112" customWidth="1"/>
    <col min="5" max="7" width="16.6640625" style="112" customWidth="1"/>
    <col min="8" max="8" width="22" style="112" customWidth="1"/>
    <col min="9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+CONCATENATE("9.3 melléklet a 3/",LEFT(ÖSSZEFÜGGÉSEK!A5,4),". (II.27) önkormányzati rendelethez")</f>
        <v>9.3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509</v>
      </c>
      <c r="C2" s="450" t="s">
        <v>52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558</v>
      </c>
      <c r="C3" s="451" t="s">
        <v>549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581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0</v>
      </c>
      <c r="D8" s="449">
        <f>SUM(D9:D19)</f>
        <v>0</v>
      </c>
      <c r="E8" s="449">
        <f>SUM(E9:E19)</f>
        <v>0</v>
      </c>
      <c r="F8" s="449">
        <f>SUM(F9:F19)</f>
        <v>0</v>
      </c>
      <c r="G8" s="449">
        <f>SUM(G9:G19)</f>
        <v>0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/>
      <c r="D13" s="470"/>
      <c r="E13" s="470"/>
      <c r="F13" s="470"/>
      <c r="G13" s="470"/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/>
      <c r="D14" s="470"/>
      <c r="E14" s="470"/>
      <c r="F14" s="470"/>
      <c r="G14" s="470"/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/>
      <c r="G16" s="471"/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458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459</v>
      </c>
      <c r="C26" s="449">
        <f>+C27+C28+C29</f>
        <v>0</v>
      </c>
      <c r="D26" s="449">
        <f>+D27+D28+D29</f>
        <v>0</v>
      </c>
      <c r="E26" s="449">
        <f>+E27+E28+E29</f>
        <v>0</v>
      </c>
      <c r="F26" s="449">
        <f>+F27+F28+F29</f>
        <v>0</v>
      </c>
      <c r="G26" s="449">
        <f>+G27+G28+G29</f>
        <v>0</v>
      </c>
      <c r="H26" s="449"/>
    </row>
    <row r="27" spans="1:8" s="227" customFormat="1" ht="12" customHeight="1" x14ac:dyDescent="0.2">
      <c r="A27" s="223" t="s">
        <v>206</v>
      </c>
      <c r="B27" s="448" t="s">
        <v>201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48" t="s">
        <v>344</v>
      </c>
      <c r="C28" s="470"/>
      <c r="D28" s="470"/>
      <c r="E28" s="470"/>
      <c r="F28" s="470"/>
      <c r="G28" s="470"/>
      <c r="H28" s="470"/>
    </row>
    <row r="29" spans="1:8" s="227" customFormat="1" ht="12" customHeight="1" x14ac:dyDescent="0.2">
      <c r="A29" s="223" t="s">
        <v>208</v>
      </c>
      <c r="B29" s="454" t="s">
        <v>347</v>
      </c>
      <c r="C29" s="470"/>
      <c r="D29" s="470"/>
      <c r="E29" s="470"/>
      <c r="F29" s="470"/>
      <c r="G29" s="470"/>
      <c r="H29" s="470"/>
    </row>
    <row r="30" spans="1:8" s="227" customFormat="1" ht="12" customHeight="1" thickBot="1" x14ac:dyDescent="0.25">
      <c r="A30" s="222" t="s">
        <v>209</v>
      </c>
      <c r="B30" s="455" t="s">
        <v>460</v>
      </c>
      <c r="C30" s="475"/>
      <c r="D30" s="475"/>
      <c r="E30" s="475"/>
      <c r="F30" s="475"/>
      <c r="G30" s="475"/>
      <c r="H30" s="475"/>
    </row>
    <row r="31" spans="1:8" s="227" customFormat="1" ht="12" customHeight="1" thickBot="1" x14ac:dyDescent="0.25">
      <c r="A31" s="91" t="s">
        <v>17</v>
      </c>
      <c r="B31" s="328" t="s">
        <v>348</v>
      </c>
      <c r="C31" s="449">
        <f>+C32+C33+C34</f>
        <v>0</v>
      </c>
      <c r="D31" s="449">
        <f>+D32+D33+D34</f>
        <v>0</v>
      </c>
      <c r="E31" s="449">
        <f>+E32+E33+E34</f>
        <v>0</v>
      </c>
      <c r="F31" s="449">
        <f>+F32+F33+F34</f>
        <v>0</v>
      </c>
      <c r="G31" s="449">
        <f>+G32+G33+G34</f>
        <v>0</v>
      </c>
      <c r="H31" s="449"/>
    </row>
    <row r="32" spans="1:8" s="227" customFormat="1" ht="12" customHeight="1" x14ac:dyDescent="0.2">
      <c r="A32" s="223" t="s">
        <v>81</v>
      </c>
      <c r="B32" s="448" t="s">
        <v>229</v>
      </c>
      <c r="C32" s="474"/>
      <c r="D32" s="474"/>
      <c r="E32" s="474"/>
      <c r="F32" s="474"/>
      <c r="G32" s="474"/>
      <c r="H32" s="474"/>
    </row>
    <row r="33" spans="1:9" s="227" customFormat="1" ht="12" customHeight="1" x14ac:dyDescent="0.2">
      <c r="A33" s="223" t="s">
        <v>82</v>
      </c>
      <c r="B33" s="454" t="s">
        <v>230</v>
      </c>
      <c r="C33" s="476"/>
      <c r="D33" s="476"/>
      <c r="E33" s="476"/>
      <c r="F33" s="476"/>
      <c r="G33" s="476"/>
      <c r="H33" s="476"/>
    </row>
    <row r="34" spans="1:9" s="227" customFormat="1" ht="12" customHeight="1" thickBot="1" x14ac:dyDescent="0.25">
      <c r="A34" s="222" t="s">
        <v>83</v>
      </c>
      <c r="B34" s="455" t="s">
        <v>231</v>
      </c>
      <c r="C34" s="475"/>
      <c r="D34" s="475"/>
      <c r="E34" s="475"/>
      <c r="F34" s="475"/>
      <c r="G34" s="475"/>
      <c r="H34" s="475"/>
    </row>
    <row r="35" spans="1:9" s="166" customFormat="1" ht="12" customHeight="1" thickBot="1" x14ac:dyDescent="0.25">
      <c r="A35" s="91" t="s">
        <v>18</v>
      </c>
      <c r="B35" s="328" t="s">
        <v>317</v>
      </c>
      <c r="C35" s="473"/>
      <c r="D35" s="473"/>
      <c r="E35" s="473"/>
      <c r="F35" s="473"/>
      <c r="G35" s="473"/>
      <c r="H35" s="473"/>
    </row>
    <row r="36" spans="1:9" s="166" customFormat="1" ht="12" customHeight="1" thickBot="1" x14ac:dyDescent="0.25">
      <c r="A36" s="91" t="s">
        <v>19</v>
      </c>
      <c r="B36" s="328" t="s">
        <v>349</v>
      </c>
      <c r="C36" s="473"/>
      <c r="D36" s="473"/>
      <c r="E36" s="473"/>
      <c r="F36" s="473"/>
      <c r="G36" s="473"/>
      <c r="H36" s="473"/>
    </row>
    <row r="37" spans="1:9" s="166" customFormat="1" ht="12" customHeight="1" thickBot="1" x14ac:dyDescent="0.25">
      <c r="A37" s="90" t="s">
        <v>20</v>
      </c>
      <c r="B37" s="328" t="s">
        <v>350</v>
      </c>
      <c r="C37" s="449">
        <f>+C8+C20+C25+C26+C31+C35+C36</f>
        <v>0</v>
      </c>
      <c r="D37" s="449">
        <f>+D8+D20+D25+D26+D31+D35+D36</f>
        <v>0</v>
      </c>
      <c r="E37" s="449">
        <f>+E8+E20+E25+E26+E31+E35+E36</f>
        <v>0</v>
      </c>
      <c r="F37" s="449">
        <f>+F8+F20+F25+F26+F31+F35+F36</f>
        <v>0</v>
      </c>
      <c r="G37" s="449">
        <f>+G8+G20+G25+G26+G31+G35+G36</f>
        <v>0</v>
      </c>
      <c r="H37" s="449"/>
    </row>
    <row r="38" spans="1:9" s="166" customFormat="1" ht="12" customHeight="1" thickBot="1" x14ac:dyDescent="0.25">
      <c r="A38" s="104" t="s">
        <v>21</v>
      </c>
      <c r="B38" s="328" t="s">
        <v>351</v>
      </c>
      <c r="C38" s="449">
        <f>+C39+C40+C41</f>
        <v>222481739</v>
      </c>
      <c r="D38" s="449">
        <f>+D39+D40+D41</f>
        <v>227806920</v>
      </c>
      <c r="E38" s="449">
        <f>+E39+E40+E41</f>
        <v>227806920</v>
      </c>
      <c r="F38" s="449">
        <f>+F39+F40+F41</f>
        <v>227884615</v>
      </c>
      <c r="G38" s="449">
        <f>+G39+G40+G41</f>
        <v>214539222</v>
      </c>
      <c r="H38" s="449"/>
    </row>
    <row r="39" spans="1:9" s="166" customFormat="1" ht="12" customHeight="1" x14ac:dyDescent="0.2">
      <c r="A39" s="223" t="s">
        <v>352</v>
      </c>
      <c r="B39" s="448" t="s">
        <v>174</v>
      </c>
      <c r="C39" s="474">
        <v>904499</v>
      </c>
      <c r="D39" s="474">
        <v>904499</v>
      </c>
      <c r="E39" s="474">
        <v>904499</v>
      </c>
      <c r="F39" s="474">
        <v>982194</v>
      </c>
      <c r="G39" s="474">
        <v>982194</v>
      </c>
      <c r="H39" s="474"/>
      <c r="I39" s="643"/>
    </row>
    <row r="40" spans="1:9" s="166" customFormat="1" ht="12" customHeight="1" x14ac:dyDescent="0.2">
      <c r="A40" s="223" t="s">
        <v>353</v>
      </c>
      <c r="B40" s="454" t="s">
        <v>2</v>
      </c>
      <c r="C40" s="476"/>
      <c r="D40" s="476"/>
      <c r="E40" s="476"/>
      <c r="F40" s="476"/>
      <c r="G40" s="476"/>
      <c r="H40" s="476"/>
    </row>
    <row r="41" spans="1:9" s="227" customFormat="1" ht="45.75" thickBot="1" x14ac:dyDescent="0.25">
      <c r="A41" s="222" t="s">
        <v>354</v>
      </c>
      <c r="B41" s="455" t="s">
        <v>355</v>
      </c>
      <c r="C41" s="475">
        <v>221577240</v>
      </c>
      <c r="D41" s="475">
        <f>221577240+720000+120000+126000+3800000+559181</f>
        <v>226902421</v>
      </c>
      <c r="E41" s="475">
        <v>226902421</v>
      </c>
      <c r="F41" s="475">
        <v>226902421</v>
      </c>
      <c r="G41" s="475">
        <v>213557028</v>
      </c>
      <c r="H41" s="557" t="s">
        <v>645</v>
      </c>
    </row>
    <row r="42" spans="1:9" s="227" customFormat="1" ht="15" customHeight="1" thickBot="1" x14ac:dyDescent="0.25">
      <c r="A42" s="104" t="s">
        <v>22</v>
      </c>
      <c r="B42" s="460" t="s">
        <v>356</v>
      </c>
      <c r="C42" s="438">
        <f>+C37+C38</f>
        <v>222481739</v>
      </c>
      <c r="D42" s="438">
        <f>+D37+D38</f>
        <v>227806920</v>
      </c>
      <c r="E42" s="438">
        <f>+E37+E38</f>
        <v>227806920</v>
      </c>
      <c r="F42" s="438">
        <f>+F37+F38</f>
        <v>227884615</v>
      </c>
      <c r="G42" s="438">
        <f>+G37+G38</f>
        <v>214539222</v>
      </c>
      <c r="H42" s="438"/>
    </row>
    <row r="43" spans="1:9" s="227" customFormat="1" ht="15" customHeight="1" x14ac:dyDescent="0.2">
      <c r="A43" s="105"/>
      <c r="B43" s="106"/>
      <c r="C43" s="161"/>
      <c r="D43" s="161"/>
      <c r="E43" s="161"/>
      <c r="F43" s="161"/>
      <c r="G43" s="161"/>
      <c r="H43" s="161"/>
    </row>
    <row r="44" spans="1:9" ht="13.5" thickBot="1" x14ac:dyDescent="0.25">
      <c r="A44" s="107"/>
      <c r="B44" s="108"/>
      <c r="C44" s="162"/>
      <c r="D44" s="162"/>
      <c r="E44" s="162"/>
      <c r="F44" s="162"/>
      <c r="G44" s="162"/>
      <c r="H44" s="162"/>
    </row>
    <row r="45" spans="1:9" s="226" customFormat="1" ht="16.5" customHeight="1" thickBot="1" x14ac:dyDescent="0.25">
      <c r="A45" s="109"/>
      <c r="B45" s="110" t="s">
        <v>50</v>
      </c>
      <c r="C45" s="438"/>
      <c r="D45" s="438"/>
      <c r="E45" s="438"/>
      <c r="F45" s="438"/>
      <c r="G45" s="438"/>
      <c r="H45" s="438"/>
    </row>
    <row r="46" spans="1:9" s="228" customFormat="1" ht="12" customHeight="1" thickBot="1" x14ac:dyDescent="0.25">
      <c r="A46" s="91" t="s">
        <v>13</v>
      </c>
      <c r="B46" s="328" t="s">
        <v>357</v>
      </c>
      <c r="C46" s="449">
        <f>SUM(C47:C51)</f>
        <v>0</v>
      </c>
      <c r="D46" s="449">
        <f>SUM(D47:D51)</f>
        <v>0</v>
      </c>
      <c r="E46" s="449">
        <f>SUM(E47:E51)</f>
        <v>0</v>
      </c>
      <c r="F46" s="449">
        <f>SUM(F47:F51)</f>
        <v>0</v>
      </c>
      <c r="G46" s="449">
        <f>SUM(G47:G51)</f>
        <v>0</v>
      </c>
      <c r="H46" s="449"/>
    </row>
    <row r="47" spans="1:9" ht="12" customHeight="1" x14ac:dyDescent="0.2">
      <c r="A47" s="222" t="s">
        <v>88</v>
      </c>
      <c r="B47" s="419" t="s">
        <v>43</v>
      </c>
      <c r="C47" s="474"/>
      <c r="D47" s="474"/>
      <c r="E47" s="474"/>
      <c r="F47" s="474"/>
      <c r="G47" s="474"/>
      <c r="H47" s="474"/>
    </row>
    <row r="48" spans="1:9" ht="12" customHeight="1" x14ac:dyDescent="0.2">
      <c r="A48" s="222" t="s">
        <v>89</v>
      </c>
      <c r="B48" s="411" t="s">
        <v>140</v>
      </c>
      <c r="C48" s="477"/>
      <c r="D48" s="477"/>
      <c r="E48" s="477"/>
      <c r="F48" s="477"/>
      <c r="G48" s="477"/>
      <c r="H48" s="477"/>
    </row>
    <row r="49" spans="1:8" ht="12" customHeight="1" x14ac:dyDescent="0.2">
      <c r="A49" s="222" t="s">
        <v>90</v>
      </c>
      <c r="B49" s="411" t="s">
        <v>112</v>
      </c>
      <c r="C49" s="477"/>
      <c r="D49" s="477"/>
      <c r="E49" s="477"/>
      <c r="F49" s="477"/>
      <c r="G49" s="477"/>
      <c r="H49" s="477"/>
    </row>
    <row r="50" spans="1:8" ht="12" customHeight="1" x14ac:dyDescent="0.2">
      <c r="A50" s="222" t="s">
        <v>91</v>
      </c>
      <c r="B50" s="411" t="s">
        <v>141</v>
      </c>
      <c r="C50" s="477"/>
      <c r="D50" s="477"/>
      <c r="E50" s="477"/>
      <c r="F50" s="477"/>
      <c r="G50" s="477"/>
      <c r="H50" s="477"/>
    </row>
    <row r="51" spans="1:8" ht="12" customHeight="1" thickBot="1" x14ac:dyDescent="0.25">
      <c r="A51" s="222" t="s">
        <v>114</v>
      </c>
      <c r="B51" s="411" t="s">
        <v>142</v>
      </c>
      <c r="C51" s="477"/>
      <c r="D51" s="477"/>
      <c r="E51" s="477"/>
      <c r="F51" s="477"/>
      <c r="G51" s="477"/>
      <c r="H51" s="477"/>
    </row>
    <row r="52" spans="1:8" ht="12" customHeight="1" thickBot="1" x14ac:dyDescent="0.25">
      <c r="A52" s="91" t="s">
        <v>14</v>
      </c>
      <c r="B52" s="328" t="s">
        <v>358</v>
      </c>
      <c r="C52" s="449">
        <f>SUM(C53:C55)</f>
        <v>0</v>
      </c>
      <c r="D52" s="449">
        <f>SUM(D53:D55)</f>
        <v>0</v>
      </c>
      <c r="E52" s="449">
        <f>SUM(E53:E55)</f>
        <v>0</v>
      </c>
      <c r="F52" s="449">
        <f>SUM(F53:F55)</f>
        <v>0</v>
      </c>
      <c r="G52" s="449">
        <f>SUM(G53:G55)</f>
        <v>0</v>
      </c>
      <c r="H52" s="449"/>
    </row>
    <row r="53" spans="1:8" s="228" customFormat="1" ht="12" customHeight="1" x14ac:dyDescent="0.2">
      <c r="A53" s="222" t="s">
        <v>94</v>
      </c>
      <c r="B53" s="419" t="s">
        <v>167</v>
      </c>
      <c r="C53" s="474"/>
      <c r="D53" s="474"/>
      <c r="E53" s="474"/>
      <c r="F53" s="474"/>
      <c r="G53" s="474"/>
      <c r="H53" s="474"/>
    </row>
    <row r="54" spans="1:8" ht="12" customHeight="1" x14ac:dyDescent="0.2">
      <c r="A54" s="222" t="s">
        <v>95</v>
      </c>
      <c r="B54" s="411" t="s">
        <v>144</v>
      </c>
      <c r="C54" s="477"/>
      <c r="D54" s="477"/>
      <c r="E54" s="477"/>
      <c r="F54" s="477"/>
      <c r="G54" s="477"/>
      <c r="H54" s="477"/>
    </row>
    <row r="55" spans="1:8" ht="12" customHeight="1" x14ac:dyDescent="0.2">
      <c r="A55" s="222" t="s">
        <v>96</v>
      </c>
      <c r="B55" s="411" t="s">
        <v>51</v>
      </c>
      <c r="C55" s="477"/>
      <c r="D55" s="477"/>
      <c r="E55" s="477"/>
      <c r="F55" s="477"/>
      <c r="G55" s="477"/>
      <c r="H55" s="477"/>
    </row>
    <row r="56" spans="1:8" ht="12" customHeight="1" thickBot="1" x14ac:dyDescent="0.25">
      <c r="A56" s="222" t="s">
        <v>97</v>
      </c>
      <c r="B56" s="411" t="s">
        <v>461</v>
      </c>
      <c r="C56" s="477"/>
      <c r="D56" s="477"/>
      <c r="E56" s="477"/>
      <c r="F56" s="477"/>
      <c r="G56" s="477"/>
      <c r="H56" s="477"/>
    </row>
    <row r="57" spans="1:8" ht="15" customHeight="1" thickBot="1" x14ac:dyDescent="0.25">
      <c r="A57" s="91" t="s">
        <v>15</v>
      </c>
      <c r="B57" s="328" t="s">
        <v>9</v>
      </c>
      <c r="C57" s="473"/>
      <c r="D57" s="473"/>
      <c r="E57" s="473"/>
      <c r="F57" s="473"/>
      <c r="G57" s="473"/>
      <c r="H57" s="473"/>
    </row>
    <row r="58" spans="1:8" ht="13.5" thickBot="1" x14ac:dyDescent="0.25">
      <c r="A58" s="91" t="s">
        <v>16</v>
      </c>
      <c r="B58" s="456" t="s">
        <v>466</v>
      </c>
      <c r="C58" s="438">
        <f>+C46+C52+C57</f>
        <v>0</v>
      </c>
      <c r="D58" s="438">
        <f>+D46+D52+D57</f>
        <v>0</v>
      </c>
      <c r="E58" s="438">
        <f>+E46+E52+E57</f>
        <v>0</v>
      </c>
      <c r="F58" s="438">
        <f>+F46+F52+F57</f>
        <v>0</v>
      </c>
      <c r="G58" s="438">
        <f>+G46+G52+G57</f>
        <v>0</v>
      </c>
      <c r="H58" s="438"/>
    </row>
    <row r="59" spans="1:8" ht="15" customHeight="1" thickBot="1" x14ac:dyDescent="0.25">
      <c r="C59" s="165"/>
      <c r="D59" s="165"/>
      <c r="E59" s="165"/>
      <c r="F59" s="165"/>
      <c r="G59" s="165"/>
      <c r="H59" s="165"/>
    </row>
    <row r="60" spans="1:8" ht="14.25" customHeight="1" thickBot="1" x14ac:dyDescent="0.25">
      <c r="A60" s="113" t="s">
        <v>456</v>
      </c>
      <c r="B60" s="435"/>
      <c r="C60" s="436"/>
      <c r="D60" s="436"/>
      <c r="E60" s="436"/>
      <c r="F60" s="436"/>
      <c r="G60" s="436"/>
      <c r="H60" s="436"/>
    </row>
    <row r="61" spans="1:8" ht="13.5" thickBot="1" x14ac:dyDescent="0.25">
      <c r="A61" s="113" t="s">
        <v>160</v>
      </c>
      <c r="B61" s="435"/>
      <c r="C61" s="436"/>
      <c r="D61" s="436"/>
      <c r="E61" s="436"/>
      <c r="F61" s="436"/>
      <c r="G61" s="436"/>
      <c r="H61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FFFF00"/>
  </sheetPr>
  <dimension ref="A1:I60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1640625" style="111" customWidth="1"/>
    <col min="2" max="2" width="53.6640625" style="112" customWidth="1"/>
    <col min="3" max="5" width="15.5" style="112" customWidth="1"/>
    <col min="6" max="6" width="16.83203125" style="112" customWidth="1"/>
    <col min="7" max="7" width="16.5" style="112" customWidth="1"/>
    <col min="8" max="8" width="25" style="112" customWidth="1"/>
    <col min="9" max="9" width="9.5" style="112" bestFit="1" customWidth="1"/>
    <col min="10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+CONCATENATE("10.1. melléklet a 3/",LEFT(ÖSSZEFÜGGÉSEK!A5,4),". (II.27) önkormányzati rendelethez")</f>
        <v>10.1.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505</v>
      </c>
      <c r="C2" s="450" t="s">
        <v>53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586</v>
      </c>
      <c r="C3" s="451" t="s">
        <v>559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0</v>
      </c>
      <c r="D8" s="449">
        <f>SUM(D9:D19)</f>
        <v>0</v>
      </c>
      <c r="E8" s="449">
        <f>SUM(E9:E19)</f>
        <v>0</v>
      </c>
      <c r="F8" s="449">
        <f>SUM(F9:F19)</f>
        <v>0</v>
      </c>
      <c r="G8" s="449">
        <f>SUM(G9:G19)</f>
        <v>0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/>
      <c r="D13" s="470"/>
      <c r="E13" s="470"/>
      <c r="F13" s="470"/>
      <c r="G13" s="470"/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/>
      <c r="D14" s="470"/>
      <c r="E14" s="470"/>
      <c r="F14" s="470"/>
      <c r="G14" s="470"/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/>
      <c r="G16" s="471"/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462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346</v>
      </c>
      <c r="C26" s="449">
        <f>+C27+C28</f>
        <v>0</v>
      </c>
      <c r="D26" s="449">
        <f>+D27+D28</f>
        <v>0</v>
      </c>
      <c r="E26" s="449">
        <f>+E27+E28</f>
        <v>0</v>
      </c>
      <c r="F26" s="449">
        <f>+F27+F28</f>
        <v>0</v>
      </c>
      <c r="G26" s="449">
        <f>+G27+G28</f>
        <v>0</v>
      </c>
      <c r="H26" s="449"/>
    </row>
    <row r="27" spans="1:8" s="227" customFormat="1" ht="12" customHeight="1" x14ac:dyDescent="0.2">
      <c r="A27" s="223" t="s">
        <v>206</v>
      </c>
      <c r="B27" s="448" t="s">
        <v>344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54" t="s">
        <v>347</v>
      </c>
      <c r="C28" s="476"/>
      <c r="D28" s="476"/>
      <c r="E28" s="476"/>
      <c r="F28" s="476"/>
      <c r="G28" s="476"/>
      <c r="H28" s="476"/>
    </row>
    <row r="29" spans="1:8" s="227" customFormat="1" ht="12" customHeight="1" thickBot="1" x14ac:dyDescent="0.25">
      <c r="A29" s="222" t="s">
        <v>208</v>
      </c>
      <c r="B29" s="455" t="s">
        <v>463</v>
      </c>
      <c r="C29" s="475"/>
      <c r="D29" s="475"/>
      <c r="E29" s="475"/>
      <c r="F29" s="475"/>
      <c r="G29" s="475"/>
      <c r="H29" s="475"/>
    </row>
    <row r="30" spans="1:8" s="227" customFormat="1" ht="12" customHeight="1" thickBot="1" x14ac:dyDescent="0.25">
      <c r="A30" s="91" t="s">
        <v>17</v>
      </c>
      <c r="B30" s="328" t="s">
        <v>348</v>
      </c>
      <c r="C30" s="449">
        <f>+C31+C32+C33</f>
        <v>0</v>
      </c>
      <c r="D30" s="449">
        <f>+D31+D32+D33</f>
        <v>0</v>
      </c>
      <c r="E30" s="449">
        <f>+E31+E32+E33</f>
        <v>0</v>
      </c>
      <c r="F30" s="449">
        <f>+F31+F32+F33</f>
        <v>0</v>
      </c>
      <c r="G30" s="449">
        <f>+G31+G32+G33</f>
        <v>0</v>
      </c>
      <c r="H30" s="449"/>
    </row>
    <row r="31" spans="1:8" s="227" customFormat="1" ht="12" customHeight="1" x14ac:dyDescent="0.2">
      <c r="A31" s="223" t="s">
        <v>81</v>
      </c>
      <c r="B31" s="448" t="s">
        <v>229</v>
      </c>
      <c r="C31" s="474"/>
      <c r="D31" s="474"/>
      <c r="E31" s="474"/>
      <c r="F31" s="474"/>
      <c r="G31" s="474"/>
      <c r="H31" s="474"/>
    </row>
    <row r="32" spans="1:8" s="227" customFormat="1" ht="12" customHeight="1" x14ac:dyDescent="0.2">
      <c r="A32" s="223" t="s">
        <v>82</v>
      </c>
      <c r="B32" s="454" t="s">
        <v>230</v>
      </c>
      <c r="C32" s="476"/>
      <c r="D32" s="476"/>
      <c r="E32" s="476"/>
      <c r="F32" s="476"/>
      <c r="G32" s="476"/>
      <c r="H32" s="476"/>
    </row>
    <row r="33" spans="1:9" s="227" customFormat="1" ht="12" customHeight="1" thickBot="1" x14ac:dyDescent="0.25">
      <c r="A33" s="222" t="s">
        <v>83</v>
      </c>
      <c r="B33" s="455" t="s">
        <v>231</v>
      </c>
      <c r="C33" s="475"/>
      <c r="D33" s="475"/>
      <c r="E33" s="475"/>
      <c r="F33" s="475"/>
      <c r="G33" s="475"/>
      <c r="H33" s="475"/>
    </row>
    <row r="34" spans="1:9" s="166" customFormat="1" ht="12" customHeight="1" thickBot="1" x14ac:dyDescent="0.25">
      <c r="A34" s="91" t="s">
        <v>18</v>
      </c>
      <c r="B34" s="328" t="s">
        <v>317</v>
      </c>
      <c r="C34" s="473"/>
      <c r="D34" s="473"/>
      <c r="E34" s="473"/>
      <c r="F34" s="473"/>
      <c r="G34" s="473"/>
      <c r="H34" s="473"/>
    </row>
    <row r="35" spans="1:9" s="166" customFormat="1" ht="12" customHeight="1" thickBot="1" x14ac:dyDescent="0.25">
      <c r="A35" s="91" t="s">
        <v>19</v>
      </c>
      <c r="B35" s="328" t="s">
        <v>349</v>
      </c>
      <c r="C35" s="473"/>
      <c r="D35" s="473"/>
      <c r="E35" s="473"/>
      <c r="F35" s="473"/>
      <c r="G35" s="473"/>
      <c r="H35" s="473"/>
    </row>
    <row r="36" spans="1:9" s="166" customFormat="1" ht="12" customHeight="1" thickBot="1" x14ac:dyDescent="0.25">
      <c r="A36" s="90" t="s">
        <v>20</v>
      </c>
      <c r="B36" s="328" t="s">
        <v>464</v>
      </c>
      <c r="C36" s="449">
        <f>+C8+C20+C25+C26+C30+C34+C35</f>
        <v>0</v>
      </c>
      <c r="D36" s="449">
        <f>+D8+D20+D25+D26+D30+D34+D35</f>
        <v>0</v>
      </c>
      <c r="E36" s="449">
        <f>+E8+E20+E25+E26+E30+E34+E35</f>
        <v>0</v>
      </c>
      <c r="F36" s="449">
        <f>+F8+F20+F25+F26+F30+F34+F35</f>
        <v>0</v>
      </c>
      <c r="G36" s="449">
        <f>+G8+G20+G25+G26+G30+G34+G35</f>
        <v>0</v>
      </c>
      <c r="H36" s="449"/>
    </row>
    <row r="37" spans="1:9" s="166" customFormat="1" ht="12" customHeight="1" thickBot="1" x14ac:dyDescent="0.25">
      <c r="A37" s="104" t="s">
        <v>21</v>
      </c>
      <c r="B37" s="328" t="s">
        <v>351</v>
      </c>
      <c r="C37" s="449">
        <f>+C38+C39+C40</f>
        <v>0</v>
      </c>
      <c r="D37" s="449">
        <f>+D38+D39+D40</f>
        <v>0</v>
      </c>
      <c r="E37" s="449">
        <f>+E38+E39+E40</f>
        <v>0</v>
      </c>
      <c r="F37" s="449">
        <f>+F38+F39+F40</f>
        <v>0</v>
      </c>
      <c r="G37" s="449">
        <f>+G38+G39+G40</f>
        <v>0</v>
      </c>
      <c r="H37" s="449"/>
    </row>
    <row r="38" spans="1:9" s="166" customFormat="1" ht="12" customHeight="1" x14ac:dyDescent="0.2">
      <c r="A38" s="223" t="s">
        <v>352</v>
      </c>
      <c r="B38" s="448" t="s">
        <v>174</v>
      </c>
      <c r="C38" s="474"/>
      <c r="D38" s="474"/>
      <c r="E38" s="474"/>
      <c r="F38" s="474"/>
      <c r="G38" s="474"/>
      <c r="H38" s="474"/>
    </row>
    <row r="39" spans="1:9" s="166" customFormat="1" ht="12" customHeight="1" x14ac:dyDescent="0.2">
      <c r="A39" s="223" t="s">
        <v>353</v>
      </c>
      <c r="B39" s="454" t="s">
        <v>2</v>
      </c>
      <c r="C39" s="476"/>
      <c r="D39" s="476"/>
      <c r="E39" s="476"/>
      <c r="F39" s="476"/>
      <c r="G39" s="476"/>
      <c r="H39" s="476"/>
    </row>
    <row r="40" spans="1:9" s="227" customFormat="1" ht="12" customHeight="1" thickBot="1" x14ac:dyDescent="0.25">
      <c r="A40" s="222" t="s">
        <v>354</v>
      </c>
      <c r="B40" s="455" t="s">
        <v>355</v>
      </c>
      <c r="C40" s="475"/>
      <c r="D40" s="475"/>
      <c r="E40" s="475"/>
      <c r="F40" s="475"/>
      <c r="G40" s="475"/>
      <c r="H40" s="475"/>
    </row>
    <row r="41" spans="1:9" s="227" customFormat="1" ht="15" customHeight="1" thickBot="1" x14ac:dyDescent="0.25">
      <c r="A41" s="104" t="s">
        <v>22</v>
      </c>
      <c r="B41" s="460" t="s">
        <v>356</v>
      </c>
      <c r="C41" s="438">
        <f>+C36+C37</f>
        <v>0</v>
      </c>
      <c r="D41" s="438">
        <f>+D36+D37</f>
        <v>0</v>
      </c>
      <c r="E41" s="438">
        <f>+E36+E37</f>
        <v>0</v>
      </c>
      <c r="F41" s="438">
        <f>+F36+F37</f>
        <v>0</v>
      </c>
      <c r="G41" s="438">
        <f>+G36+G37</f>
        <v>0</v>
      </c>
      <c r="H41" s="438"/>
    </row>
    <row r="42" spans="1:9" s="227" customFormat="1" ht="15" customHeight="1" x14ac:dyDescent="0.2">
      <c r="A42" s="105"/>
      <c r="B42" s="106"/>
      <c r="C42" s="161"/>
      <c r="D42" s="161"/>
      <c r="E42" s="161"/>
      <c r="F42" s="161"/>
      <c r="G42" s="161"/>
      <c r="H42" s="161"/>
    </row>
    <row r="43" spans="1:9" ht="13.5" thickBot="1" x14ac:dyDescent="0.25">
      <c r="A43" s="107"/>
      <c r="B43" s="108"/>
      <c r="C43" s="162"/>
      <c r="D43" s="162"/>
      <c r="E43" s="162"/>
      <c r="F43" s="162"/>
      <c r="G43" s="162"/>
      <c r="H43" s="162"/>
    </row>
    <row r="44" spans="1:9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  <c r="H44" s="438"/>
    </row>
    <row r="45" spans="1:9" s="228" customFormat="1" ht="12" customHeight="1" thickBot="1" x14ac:dyDescent="0.25">
      <c r="A45" s="91" t="s">
        <v>13</v>
      </c>
      <c r="B45" s="328" t="s">
        <v>357</v>
      </c>
      <c r="C45" s="449">
        <f>SUM(C46:C50)</f>
        <v>194109326</v>
      </c>
      <c r="D45" s="449">
        <f>SUM(D46:D50)</f>
        <v>200709326</v>
      </c>
      <c r="E45" s="449">
        <f>SUM(E46:E50)</f>
        <v>207208733</v>
      </c>
      <c r="F45" s="449">
        <f>SUM(F46:F50)</f>
        <v>211542982</v>
      </c>
      <c r="G45" s="449">
        <f>SUM(G46:G50)</f>
        <v>189132764</v>
      </c>
      <c r="H45" s="449"/>
    </row>
    <row r="46" spans="1:9" ht="25.15" customHeight="1" x14ac:dyDescent="0.2">
      <c r="A46" s="222" t="s">
        <v>88</v>
      </c>
      <c r="B46" s="419" t="s">
        <v>43</v>
      </c>
      <c r="C46" s="474">
        <v>160053852</v>
      </c>
      <c r="D46" s="474">
        <f>160053852+6600000</f>
        <v>166653852</v>
      </c>
      <c r="E46" s="474">
        <v>172281045</v>
      </c>
      <c r="F46" s="474">
        <v>176232145</v>
      </c>
      <c r="G46" s="474">
        <v>160435109</v>
      </c>
      <c r="H46" s="474" t="s">
        <v>711</v>
      </c>
      <c r="I46" s="34"/>
    </row>
    <row r="47" spans="1:9" ht="45" x14ac:dyDescent="0.2">
      <c r="A47" s="222" t="s">
        <v>89</v>
      </c>
      <c r="B47" s="411" t="s">
        <v>140</v>
      </c>
      <c r="C47" s="477">
        <v>29254874</v>
      </c>
      <c r="D47" s="477">
        <v>29254874</v>
      </c>
      <c r="E47" s="477">
        <v>30127088</v>
      </c>
      <c r="F47" s="477">
        <v>30510237</v>
      </c>
      <c r="G47" s="477">
        <v>26658190</v>
      </c>
      <c r="H47" s="599" t="s">
        <v>658</v>
      </c>
      <c r="I47" s="34">
        <f>+E47-F47+249204+363216-229271</f>
        <v>0</v>
      </c>
    </row>
    <row r="48" spans="1:9" ht="45" x14ac:dyDescent="0.2">
      <c r="A48" s="222" t="s">
        <v>90</v>
      </c>
      <c r="B48" s="411" t="s">
        <v>112</v>
      </c>
      <c r="C48" s="477">
        <v>4800600</v>
      </c>
      <c r="D48" s="477">
        <v>4800600</v>
      </c>
      <c r="E48" s="477">
        <v>4800600</v>
      </c>
      <c r="F48" s="477">
        <v>4800600</v>
      </c>
      <c r="G48" s="477">
        <v>2039465</v>
      </c>
      <c r="H48" s="599" t="s">
        <v>658</v>
      </c>
    </row>
    <row r="49" spans="1:8" ht="12" customHeight="1" x14ac:dyDescent="0.2">
      <c r="A49" s="222" t="s">
        <v>91</v>
      </c>
      <c r="B49" s="411" t="s">
        <v>141</v>
      </c>
      <c r="C49" s="477"/>
      <c r="D49" s="477"/>
      <c r="E49" s="477"/>
      <c r="F49" s="477"/>
      <c r="G49" s="477"/>
      <c r="H49" s="477"/>
    </row>
    <row r="50" spans="1:8" ht="12" customHeight="1" thickBot="1" x14ac:dyDescent="0.25">
      <c r="A50" s="222" t="s">
        <v>114</v>
      </c>
      <c r="B50" s="411" t="s">
        <v>142</v>
      </c>
      <c r="C50" s="477"/>
      <c r="D50" s="477"/>
      <c r="E50" s="477"/>
      <c r="F50" s="477"/>
      <c r="G50" s="477"/>
      <c r="H50" s="477"/>
    </row>
    <row r="51" spans="1:8" ht="12" customHeight="1" thickBot="1" x14ac:dyDescent="0.25">
      <c r="A51" s="91" t="s">
        <v>14</v>
      </c>
      <c r="B51" s="328" t="s">
        <v>358</v>
      </c>
      <c r="C51" s="449">
        <f>SUM(C52:C54)</f>
        <v>0</v>
      </c>
      <c r="D51" s="449">
        <f>SUM(D52:D54)</f>
        <v>0</v>
      </c>
      <c r="E51" s="449">
        <f>SUM(E52:E54)</f>
        <v>0</v>
      </c>
      <c r="F51" s="449">
        <f>SUM(F52:F54)</f>
        <v>0</v>
      </c>
      <c r="G51" s="449">
        <f>SUM(G52:G54)</f>
        <v>0</v>
      </c>
      <c r="H51" s="449"/>
    </row>
    <row r="52" spans="1:8" s="228" customFormat="1" ht="12" customHeight="1" x14ac:dyDescent="0.2">
      <c r="A52" s="222" t="s">
        <v>94</v>
      </c>
      <c r="B52" s="419" t="s">
        <v>167</v>
      </c>
      <c r="C52" s="474"/>
      <c r="D52" s="474"/>
      <c r="E52" s="474"/>
      <c r="F52" s="474"/>
      <c r="G52" s="474"/>
      <c r="H52" s="474"/>
    </row>
    <row r="53" spans="1:8" ht="12" customHeight="1" x14ac:dyDescent="0.2">
      <c r="A53" s="222" t="s">
        <v>95</v>
      </c>
      <c r="B53" s="411" t="s">
        <v>144</v>
      </c>
      <c r="C53" s="477"/>
      <c r="D53" s="477"/>
      <c r="E53" s="477"/>
      <c r="F53" s="477"/>
      <c r="G53" s="477"/>
      <c r="H53" s="477"/>
    </row>
    <row r="54" spans="1:8" ht="12" customHeight="1" x14ac:dyDescent="0.2">
      <c r="A54" s="222" t="s">
        <v>96</v>
      </c>
      <c r="B54" s="411" t="s">
        <v>51</v>
      </c>
      <c r="C54" s="477"/>
      <c r="D54" s="477"/>
      <c r="E54" s="477"/>
      <c r="F54" s="477"/>
      <c r="G54" s="477"/>
      <c r="H54" s="477"/>
    </row>
    <row r="55" spans="1:8" ht="12" customHeight="1" thickBot="1" x14ac:dyDescent="0.25">
      <c r="A55" s="222" t="s">
        <v>97</v>
      </c>
      <c r="B55" s="411" t="s">
        <v>461</v>
      </c>
      <c r="C55" s="477"/>
      <c r="D55" s="477"/>
      <c r="E55" s="477"/>
      <c r="F55" s="477"/>
      <c r="G55" s="477"/>
      <c r="H55" s="477"/>
    </row>
    <row r="56" spans="1:8" ht="15" customHeight="1" thickBot="1" x14ac:dyDescent="0.25">
      <c r="A56" s="91" t="s">
        <v>15</v>
      </c>
      <c r="B56" s="328" t="s">
        <v>9</v>
      </c>
      <c r="C56" s="473"/>
      <c r="D56" s="473"/>
      <c r="E56" s="473"/>
      <c r="F56" s="473"/>
      <c r="G56" s="473"/>
      <c r="H56" s="473"/>
    </row>
    <row r="57" spans="1:8" ht="13.5" thickBot="1" x14ac:dyDescent="0.25">
      <c r="A57" s="91" t="s">
        <v>16</v>
      </c>
      <c r="B57" s="456" t="s">
        <v>466</v>
      </c>
      <c r="C57" s="438">
        <f>+C45+C51+C56</f>
        <v>194109326</v>
      </c>
      <c r="D57" s="438">
        <f>+D45+D51+D56</f>
        <v>200709326</v>
      </c>
      <c r="E57" s="438">
        <f>+E45+E51+E56</f>
        <v>207208733</v>
      </c>
      <c r="F57" s="438">
        <f>+F45+F51+F56</f>
        <v>211542982</v>
      </c>
      <c r="G57" s="438">
        <f>+G45+G51+G56</f>
        <v>189132764</v>
      </c>
      <c r="H57" s="438"/>
    </row>
    <row r="58" spans="1:8" ht="15" customHeight="1" thickBot="1" x14ac:dyDescent="0.25">
      <c r="C58" s="165"/>
      <c r="D58" s="165"/>
      <c r="E58" s="165"/>
      <c r="F58" s="165"/>
      <c r="G58" s="165"/>
      <c r="H58" s="165"/>
    </row>
    <row r="59" spans="1:8" ht="14.25" customHeight="1" thickBot="1" x14ac:dyDescent="0.25">
      <c r="A59" s="113" t="s">
        <v>456</v>
      </c>
      <c r="B59" s="435"/>
      <c r="C59" s="436">
        <v>33</v>
      </c>
      <c r="D59" s="436">
        <v>33</v>
      </c>
      <c r="E59" s="436">
        <v>33</v>
      </c>
      <c r="F59" s="436">
        <v>33</v>
      </c>
      <c r="G59" s="436">
        <v>33</v>
      </c>
      <c r="H59" s="436"/>
    </row>
    <row r="60" spans="1:8" ht="13.5" thickBot="1" x14ac:dyDescent="0.25">
      <c r="A60" s="113" t="s">
        <v>160</v>
      </c>
      <c r="B60" s="435"/>
      <c r="C60" s="436"/>
      <c r="D60" s="436"/>
      <c r="E60" s="436"/>
      <c r="F60" s="436"/>
      <c r="G60" s="436"/>
      <c r="H60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.83203125" style="111" customWidth="1"/>
    <col min="2" max="2" width="57.1640625" style="112" customWidth="1"/>
    <col min="3" max="3" width="17.1640625" style="112" customWidth="1"/>
    <col min="4" max="4" width="17.33203125" style="112" customWidth="1"/>
    <col min="5" max="7" width="17.1640625" style="112" customWidth="1"/>
    <col min="8" max="8" width="25" style="112" customWidth="1"/>
    <col min="9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+CONCATENATE("10.2. melléklet a 3/",LEFT(ÖSSZEFÜGGÉSEK!A5,4),". (II.27) önkormányzati rendelethez")</f>
        <v>10.2.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505</v>
      </c>
      <c r="C2" s="450" t="s">
        <v>53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560</v>
      </c>
      <c r="C3" s="451" t="s">
        <v>561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0</v>
      </c>
      <c r="D8" s="449">
        <f>SUM(D9:D19)</f>
        <v>0</v>
      </c>
      <c r="E8" s="449">
        <f>SUM(E9:E19)</f>
        <v>0</v>
      </c>
      <c r="F8" s="449">
        <f>SUM(F9:F19)</f>
        <v>3</v>
      </c>
      <c r="G8" s="449">
        <f>SUM(G9:G19)</f>
        <v>3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/>
      <c r="D13" s="470"/>
      <c r="E13" s="470"/>
      <c r="F13" s="470"/>
      <c r="G13" s="470"/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/>
      <c r="D14" s="470"/>
      <c r="E14" s="470"/>
      <c r="F14" s="470"/>
      <c r="G14" s="470"/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>
        <v>3</v>
      </c>
      <c r="G16" s="471">
        <v>3</v>
      </c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462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346</v>
      </c>
      <c r="C26" s="449">
        <f>+C27+C28</f>
        <v>0</v>
      </c>
      <c r="D26" s="449">
        <f>+D27+D28</f>
        <v>0</v>
      </c>
      <c r="E26" s="449">
        <f>+E27+E28</f>
        <v>0</v>
      </c>
      <c r="F26" s="449">
        <f>+F27+F28</f>
        <v>0</v>
      </c>
      <c r="G26" s="449">
        <f>+G27+G28</f>
        <v>0</v>
      </c>
      <c r="H26" s="449"/>
    </row>
    <row r="27" spans="1:8" s="227" customFormat="1" ht="12" customHeight="1" x14ac:dyDescent="0.2">
      <c r="A27" s="223" t="s">
        <v>206</v>
      </c>
      <c r="B27" s="448" t="s">
        <v>344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54" t="s">
        <v>347</v>
      </c>
      <c r="C28" s="476"/>
      <c r="D28" s="476"/>
      <c r="E28" s="476"/>
      <c r="F28" s="476"/>
      <c r="G28" s="476"/>
      <c r="H28" s="476"/>
    </row>
    <row r="29" spans="1:8" s="227" customFormat="1" ht="12" customHeight="1" thickBot="1" x14ac:dyDescent="0.25">
      <c r="A29" s="222" t="s">
        <v>208</v>
      </c>
      <c r="B29" s="455" t="s">
        <v>463</v>
      </c>
      <c r="C29" s="475"/>
      <c r="D29" s="475"/>
      <c r="E29" s="475"/>
      <c r="F29" s="475"/>
      <c r="G29" s="475"/>
      <c r="H29" s="475"/>
    </row>
    <row r="30" spans="1:8" s="227" customFormat="1" ht="12" customHeight="1" thickBot="1" x14ac:dyDescent="0.25">
      <c r="A30" s="91" t="s">
        <v>17</v>
      </c>
      <c r="B30" s="328" t="s">
        <v>348</v>
      </c>
      <c r="C30" s="449">
        <f>+C31+C32+C33</f>
        <v>0</v>
      </c>
      <c r="D30" s="449">
        <f>+D31+D32+D33</f>
        <v>0</v>
      </c>
      <c r="E30" s="449">
        <f>+E31+E32+E33</f>
        <v>0</v>
      </c>
      <c r="F30" s="449">
        <f>+F31+F32+F33</f>
        <v>0</v>
      </c>
      <c r="G30" s="449">
        <f>+G31+G32+G33</f>
        <v>0</v>
      </c>
      <c r="H30" s="449"/>
    </row>
    <row r="31" spans="1:8" s="227" customFormat="1" ht="12" customHeight="1" x14ac:dyDescent="0.2">
      <c r="A31" s="223" t="s">
        <v>81</v>
      </c>
      <c r="B31" s="448" t="s">
        <v>229</v>
      </c>
      <c r="C31" s="474"/>
      <c r="D31" s="474"/>
      <c r="E31" s="474"/>
      <c r="F31" s="474"/>
      <c r="G31" s="474"/>
      <c r="H31" s="474"/>
    </row>
    <row r="32" spans="1:8" s="227" customFormat="1" ht="12" customHeight="1" x14ac:dyDescent="0.2">
      <c r="A32" s="223" t="s">
        <v>82</v>
      </c>
      <c r="B32" s="454" t="s">
        <v>230</v>
      </c>
      <c r="C32" s="476"/>
      <c r="D32" s="476"/>
      <c r="E32" s="476"/>
      <c r="F32" s="476"/>
      <c r="G32" s="476"/>
      <c r="H32" s="476"/>
    </row>
    <row r="33" spans="1:9" s="227" customFormat="1" ht="12" customHeight="1" thickBot="1" x14ac:dyDescent="0.25">
      <c r="A33" s="222" t="s">
        <v>83</v>
      </c>
      <c r="B33" s="455" t="s">
        <v>231</v>
      </c>
      <c r="C33" s="475"/>
      <c r="D33" s="475"/>
      <c r="E33" s="475"/>
      <c r="F33" s="475"/>
      <c r="G33" s="475"/>
      <c r="H33" s="475"/>
    </row>
    <row r="34" spans="1:9" s="166" customFormat="1" ht="12" customHeight="1" thickBot="1" x14ac:dyDescent="0.25">
      <c r="A34" s="91" t="s">
        <v>18</v>
      </c>
      <c r="B34" s="328" t="s">
        <v>317</v>
      </c>
      <c r="C34" s="473"/>
      <c r="D34" s="473"/>
      <c r="E34" s="473"/>
      <c r="F34" s="473"/>
      <c r="G34" s="473"/>
      <c r="H34" s="473"/>
    </row>
    <row r="35" spans="1:9" s="166" customFormat="1" ht="12" customHeight="1" thickBot="1" x14ac:dyDescent="0.25">
      <c r="A35" s="91" t="s">
        <v>19</v>
      </c>
      <c r="B35" s="328" t="s">
        <v>349</v>
      </c>
      <c r="C35" s="473"/>
      <c r="D35" s="473"/>
      <c r="E35" s="473"/>
      <c r="F35" s="473"/>
      <c r="G35" s="473"/>
      <c r="H35" s="473"/>
    </row>
    <row r="36" spans="1:9" s="166" customFormat="1" ht="12" customHeight="1" thickBot="1" x14ac:dyDescent="0.25">
      <c r="A36" s="90" t="s">
        <v>20</v>
      </c>
      <c r="B36" s="328" t="s">
        <v>464</v>
      </c>
      <c r="C36" s="449">
        <f>+C8+C20+C25+C26+C30+C34+C35</f>
        <v>0</v>
      </c>
      <c r="D36" s="449">
        <f>+D8+D20+D25+D26+D30+D34+D35</f>
        <v>0</v>
      </c>
      <c r="E36" s="449">
        <f>+E8+E20+E25+E26+E30+E34+E35</f>
        <v>0</v>
      </c>
      <c r="F36" s="449">
        <f>+F8+F20+F25+F26+F30+F34+F35</f>
        <v>3</v>
      </c>
      <c r="G36" s="449">
        <f>+G8+G20+G25+G26+G30+G34+G35</f>
        <v>3</v>
      </c>
      <c r="H36" s="449"/>
    </row>
    <row r="37" spans="1:9" s="166" customFormat="1" ht="12" customHeight="1" thickBot="1" x14ac:dyDescent="0.25">
      <c r="A37" s="104" t="s">
        <v>21</v>
      </c>
      <c r="B37" s="328" t="s">
        <v>351</v>
      </c>
      <c r="C37" s="449">
        <f>+C38+C39+C40</f>
        <v>0</v>
      </c>
      <c r="D37" s="449">
        <f>+D38+D39+D40</f>
        <v>0</v>
      </c>
      <c r="E37" s="449">
        <f>+E38+E39+E40</f>
        <v>0</v>
      </c>
      <c r="F37" s="449">
        <f>+F38+F39+F40</f>
        <v>0</v>
      </c>
      <c r="G37" s="449">
        <f>+G38+G39+G40</f>
        <v>0</v>
      </c>
      <c r="H37" s="449"/>
    </row>
    <row r="38" spans="1:9" s="166" customFormat="1" ht="12" customHeight="1" x14ac:dyDescent="0.2">
      <c r="A38" s="223" t="s">
        <v>352</v>
      </c>
      <c r="B38" s="448" t="s">
        <v>174</v>
      </c>
      <c r="C38" s="474"/>
      <c r="D38" s="474"/>
      <c r="E38" s="474"/>
      <c r="F38" s="474"/>
      <c r="G38" s="474"/>
      <c r="H38" s="474"/>
    </row>
    <row r="39" spans="1:9" s="166" customFormat="1" ht="12" customHeight="1" x14ac:dyDescent="0.2">
      <c r="A39" s="223" t="s">
        <v>353</v>
      </c>
      <c r="B39" s="454" t="s">
        <v>2</v>
      </c>
      <c r="C39" s="476"/>
      <c r="D39" s="476"/>
      <c r="E39" s="476"/>
      <c r="F39" s="476"/>
      <c r="G39" s="476"/>
      <c r="H39" s="476"/>
    </row>
    <row r="40" spans="1:9" s="227" customFormat="1" ht="12" customHeight="1" thickBot="1" x14ac:dyDescent="0.25">
      <c r="A40" s="222" t="s">
        <v>354</v>
      </c>
      <c r="B40" s="455" t="s">
        <v>355</v>
      </c>
      <c r="C40" s="475"/>
      <c r="D40" s="475"/>
      <c r="E40" s="475"/>
      <c r="F40" s="475"/>
      <c r="G40" s="475"/>
      <c r="H40" s="475"/>
    </row>
    <row r="41" spans="1:9" s="227" customFormat="1" ht="15" customHeight="1" thickBot="1" x14ac:dyDescent="0.25">
      <c r="A41" s="104" t="s">
        <v>22</v>
      </c>
      <c r="B41" s="460" t="s">
        <v>356</v>
      </c>
      <c r="C41" s="438">
        <f>+C36+C37</f>
        <v>0</v>
      </c>
      <c r="D41" s="438">
        <f>+D36+D37</f>
        <v>0</v>
      </c>
      <c r="E41" s="438">
        <f>+E36+E37</f>
        <v>0</v>
      </c>
      <c r="F41" s="438">
        <f>+F36+F37</f>
        <v>3</v>
      </c>
      <c r="G41" s="438">
        <f>+G36+G37</f>
        <v>3</v>
      </c>
      <c r="H41" s="438"/>
    </row>
    <row r="42" spans="1:9" s="227" customFormat="1" ht="15" customHeight="1" x14ac:dyDescent="0.2">
      <c r="A42" s="105"/>
      <c r="B42" s="106"/>
      <c r="C42" s="161"/>
      <c r="D42" s="161"/>
      <c r="E42" s="161"/>
      <c r="F42" s="161"/>
      <c r="G42" s="161"/>
      <c r="H42" s="161"/>
    </row>
    <row r="43" spans="1:9" ht="13.5" thickBot="1" x14ac:dyDescent="0.25">
      <c r="A43" s="107"/>
      <c r="B43" s="108"/>
      <c r="C43" s="162"/>
      <c r="D43" s="162"/>
      <c r="E43" s="162"/>
      <c r="F43" s="162"/>
      <c r="G43" s="162"/>
      <c r="H43" s="162"/>
    </row>
    <row r="44" spans="1:9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  <c r="H44" s="438"/>
    </row>
    <row r="45" spans="1:9" s="228" customFormat="1" ht="12" customHeight="1" thickBot="1" x14ac:dyDescent="0.25">
      <c r="A45" s="91" t="s">
        <v>13</v>
      </c>
      <c r="B45" s="328" t="s">
        <v>357</v>
      </c>
      <c r="C45" s="449">
        <f>SUM(C46:C50)</f>
        <v>20716367</v>
      </c>
      <c r="D45" s="449">
        <f>SUM(D46:D50)</f>
        <v>20716367</v>
      </c>
      <c r="E45" s="449">
        <f>SUM(E46:E50)</f>
        <v>20716367</v>
      </c>
      <c r="F45" s="449">
        <f>SUM(F46:F50)</f>
        <v>20716370</v>
      </c>
      <c r="G45" s="449">
        <f>SUM(G46:G50)</f>
        <v>14732473</v>
      </c>
      <c r="H45" s="449"/>
    </row>
    <row r="46" spans="1:9" ht="12" customHeight="1" x14ac:dyDescent="0.2">
      <c r="A46" s="222" t="s">
        <v>88</v>
      </c>
      <c r="B46" s="419" t="s">
        <v>43</v>
      </c>
      <c r="C46" s="474"/>
      <c r="D46" s="474"/>
      <c r="E46" s="474"/>
      <c r="F46" s="474"/>
      <c r="G46" s="474"/>
      <c r="H46" s="474"/>
    </row>
    <row r="47" spans="1:9" ht="12" customHeight="1" x14ac:dyDescent="0.2">
      <c r="A47" s="222" t="s">
        <v>89</v>
      </c>
      <c r="B47" s="411" t="s">
        <v>140</v>
      </c>
      <c r="C47" s="477"/>
      <c r="D47" s="477"/>
      <c r="E47" s="477"/>
      <c r="F47" s="477"/>
      <c r="G47" s="477"/>
      <c r="H47" s="477"/>
    </row>
    <row r="48" spans="1:9" ht="12" customHeight="1" x14ac:dyDescent="0.2">
      <c r="A48" s="222" t="s">
        <v>90</v>
      </c>
      <c r="B48" s="411" t="s">
        <v>112</v>
      </c>
      <c r="C48" s="477">
        <v>20716367</v>
      </c>
      <c r="D48" s="477">
        <v>20716367</v>
      </c>
      <c r="E48" s="477">
        <v>20716367</v>
      </c>
      <c r="F48" s="477">
        <v>20716370</v>
      </c>
      <c r="G48" s="477">
        <v>14732473</v>
      </c>
      <c r="H48" s="477"/>
      <c r="I48" s="34"/>
    </row>
    <row r="49" spans="1:8" ht="12" customHeight="1" x14ac:dyDescent="0.2">
      <c r="A49" s="222" t="s">
        <v>91</v>
      </c>
      <c r="B49" s="411" t="s">
        <v>141</v>
      </c>
      <c r="C49" s="477"/>
      <c r="D49" s="477"/>
      <c r="E49" s="477"/>
      <c r="F49" s="477"/>
      <c r="G49" s="477"/>
      <c r="H49" s="477"/>
    </row>
    <row r="50" spans="1:8" ht="12" customHeight="1" thickBot="1" x14ac:dyDescent="0.25">
      <c r="A50" s="222" t="s">
        <v>114</v>
      </c>
      <c r="B50" s="411" t="s">
        <v>142</v>
      </c>
      <c r="C50" s="477"/>
      <c r="D50" s="477"/>
      <c r="E50" s="477"/>
      <c r="F50" s="477"/>
      <c r="G50" s="477"/>
      <c r="H50" s="477"/>
    </row>
    <row r="51" spans="1:8" ht="12" customHeight="1" thickBot="1" x14ac:dyDescent="0.25">
      <c r="A51" s="91" t="s">
        <v>14</v>
      </c>
      <c r="B51" s="328" t="s">
        <v>358</v>
      </c>
      <c r="C51" s="449">
        <f>SUM(C52:C54)</f>
        <v>8255000</v>
      </c>
      <c r="D51" s="449">
        <f>SUM(D52:D54)</f>
        <v>8255000</v>
      </c>
      <c r="E51" s="449">
        <f>SUM(E52:E54)</f>
        <v>8255000</v>
      </c>
      <c r="F51" s="449">
        <f>SUM(F52:F54)</f>
        <v>8255000</v>
      </c>
      <c r="G51" s="449">
        <f>SUM(G52:G54)</f>
        <v>107180</v>
      </c>
      <c r="H51" s="449"/>
    </row>
    <row r="52" spans="1:8" s="228" customFormat="1" ht="12" customHeight="1" x14ac:dyDescent="0.2">
      <c r="A52" s="222" t="s">
        <v>94</v>
      </c>
      <c r="B52" s="419" t="s">
        <v>167</v>
      </c>
      <c r="C52" s="477">
        <v>6350000</v>
      </c>
      <c r="D52" s="477">
        <v>6350000</v>
      </c>
      <c r="E52" s="477">
        <v>6350000</v>
      </c>
      <c r="F52" s="477">
        <v>6350000</v>
      </c>
      <c r="G52" s="477">
        <v>107180</v>
      </c>
      <c r="H52" s="474"/>
    </row>
    <row r="53" spans="1:8" ht="12" customHeight="1" x14ac:dyDescent="0.2">
      <c r="A53" s="222" t="s">
        <v>95</v>
      </c>
      <c r="B53" s="411" t="s">
        <v>144</v>
      </c>
      <c r="C53" s="477">
        <v>1905000</v>
      </c>
      <c r="D53" s="477">
        <v>1905000</v>
      </c>
      <c r="E53" s="477">
        <v>1905000</v>
      </c>
      <c r="F53" s="477">
        <v>1905000</v>
      </c>
      <c r="G53" s="656">
        <v>0</v>
      </c>
      <c r="H53" s="477"/>
    </row>
    <row r="54" spans="1:8" ht="12" customHeight="1" x14ac:dyDescent="0.2">
      <c r="A54" s="222" t="s">
        <v>96</v>
      </c>
      <c r="B54" s="411" t="s">
        <v>51</v>
      </c>
      <c r="C54" s="477"/>
      <c r="D54" s="477"/>
      <c r="E54" s="477"/>
      <c r="F54" s="477"/>
      <c r="G54" s="477"/>
      <c r="H54" s="477"/>
    </row>
    <row r="55" spans="1:8" ht="12" customHeight="1" thickBot="1" x14ac:dyDescent="0.25">
      <c r="A55" s="222" t="s">
        <v>97</v>
      </c>
      <c r="B55" s="411" t="s">
        <v>461</v>
      </c>
      <c r="C55" s="477"/>
      <c r="D55" s="477"/>
      <c r="E55" s="477"/>
      <c r="F55" s="477"/>
      <c r="G55" s="477"/>
      <c r="H55" s="477"/>
    </row>
    <row r="56" spans="1:8" ht="15" customHeight="1" thickBot="1" x14ac:dyDescent="0.25">
      <c r="A56" s="91" t="s">
        <v>15</v>
      </c>
      <c r="B56" s="328" t="s">
        <v>9</v>
      </c>
      <c r="C56" s="473"/>
      <c r="D56" s="473"/>
      <c r="E56" s="473"/>
      <c r="F56" s="473"/>
      <c r="G56" s="473"/>
      <c r="H56" s="473"/>
    </row>
    <row r="57" spans="1:8" ht="13.5" thickBot="1" x14ac:dyDescent="0.25">
      <c r="A57" s="91" t="s">
        <v>16</v>
      </c>
      <c r="B57" s="456" t="s">
        <v>466</v>
      </c>
      <c r="C57" s="438">
        <f>+C45+C51+C56</f>
        <v>28971367</v>
      </c>
      <c r="D57" s="438">
        <f>+D45+D51+D56</f>
        <v>28971367</v>
      </c>
      <c r="E57" s="438">
        <f>+E45+E51+E56</f>
        <v>28971367</v>
      </c>
      <c r="F57" s="438">
        <f>+F45+F51+F56</f>
        <v>28971370</v>
      </c>
      <c r="G57" s="438">
        <f>+G45+G51+G56</f>
        <v>14839653</v>
      </c>
      <c r="H57" s="438"/>
    </row>
    <row r="58" spans="1:8" ht="15" customHeight="1" thickBot="1" x14ac:dyDescent="0.25">
      <c r="C58" s="165"/>
      <c r="D58" s="165"/>
      <c r="E58" s="165"/>
      <c r="F58" s="165"/>
      <c r="G58" s="165"/>
      <c r="H58" s="165"/>
    </row>
    <row r="59" spans="1:8" ht="14.25" customHeight="1" thickBot="1" x14ac:dyDescent="0.25">
      <c r="A59" s="113" t="s">
        <v>456</v>
      </c>
      <c r="B59" s="435"/>
      <c r="C59" s="436"/>
      <c r="D59" s="436"/>
      <c r="E59" s="436"/>
      <c r="F59" s="436"/>
      <c r="G59" s="436"/>
      <c r="H59" s="436"/>
    </row>
    <row r="60" spans="1:8" ht="13.5" thickBot="1" x14ac:dyDescent="0.25">
      <c r="A60" s="113" t="s">
        <v>160</v>
      </c>
      <c r="B60" s="435"/>
      <c r="C60" s="436"/>
      <c r="D60" s="436"/>
      <c r="E60" s="436"/>
      <c r="F60" s="436"/>
      <c r="G60" s="436"/>
      <c r="H60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" style="111" customWidth="1"/>
    <col min="2" max="2" width="57.1640625" style="112" customWidth="1"/>
    <col min="3" max="3" width="15.33203125" style="112" customWidth="1"/>
    <col min="4" max="4" width="17.5" style="112" customWidth="1"/>
    <col min="5" max="7" width="14.33203125" style="112" customWidth="1"/>
    <col min="8" max="8" width="25" style="112" customWidth="1"/>
    <col min="9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+CONCATENATE("10.3. melléklet a 3/",LEFT(ÖSSZEFÜGGÉSEK!A5,4),". (II.27) önkormányzati rendelethez")</f>
        <v>10.3.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505</v>
      </c>
      <c r="C2" s="450" t="s">
        <v>53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562</v>
      </c>
      <c r="C3" s="451" t="s">
        <v>525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5080000</v>
      </c>
      <c r="D8" s="449">
        <f>SUM(D9:D19)</f>
        <v>5080000</v>
      </c>
      <c r="E8" s="449">
        <f>SUM(E9:E19)</f>
        <v>5080000</v>
      </c>
      <c r="F8" s="449">
        <f>SUM(F9:F19)</f>
        <v>5080000</v>
      </c>
      <c r="G8" s="449">
        <f>SUM(G9:G19)</f>
        <v>4308326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>
        <v>4000000</v>
      </c>
      <c r="D13" s="470">
        <v>4000000</v>
      </c>
      <c r="E13" s="470">
        <v>4000000</v>
      </c>
      <c r="F13" s="470">
        <v>4000000</v>
      </c>
      <c r="G13" s="470">
        <v>3392630</v>
      </c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>
        <v>1080000</v>
      </c>
      <c r="D14" s="470">
        <v>1080000</v>
      </c>
      <c r="E14" s="470">
        <v>1080000</v>
      </c>
      <c r="F14" s="470">
        <v>1080000</v>
      </c>
      <c r="G14" s="470">
        <v>915696</v>
      </c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/>
      <c r="G16" s="471"/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462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346</v>
      </c>
      <c r="C26" s="449">
        <f>+C27+C28</f>
        <v>0</v>
      </c>
      <c r="D26" s="449">
        <f>+D27+D28</f>
        <v>0</v>
      </c>
      <c r="E26" s="449">
        <f>+E27+E28</f>
        <v>0</v>
      </c>
      <c r="F26" s="449">
        <f>+F27+F28</f>
        <v>0</v>
      </c>
      <c r="G26" s="449">
        <f>+G27+G28</f>
        <v>0</v>
      </c>
      <c r="H26" s="449"/>
    </row>
    <row r="27" spans="1:8" s="227" customFormat="1" ht="12" customHeight="1" x14ac:dyDescent="0.2">
      <c r="A27" s="223" t="s">
        <v>206</v>
      </c>
      <c r="B27" s="448" t="s">
        <v>344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54" t="s">
        <v>347</v>
      </c>
      <c r="C28" s="476"/>
      <c r="D28" s="476"/>
      <c r="E28" s="476"/>
      <c r="F28" s="476"/>
      <c r="G28" s="476"/>
      <c r="H28" s="476"/>
    </row>
    <row r="29" spans="1:8" s="227" customFormat="1" ht="12" customHeight="1" thickBot="1" x14ac:dyDescent="0.25">
      <c r="A29" s="222" t="s">
        <v>208</v>
      </c>
      <c r="B29" s="455" t="s">
        <v>463</v>
      </c>
      <c r="C29" s="475"/>
      <c r="D29" s="475"/>
      <c r="E29" s="475"/>
      <c r="F29" s="475"/>
      <c r="G29" s="475"/>
      <c r="H29" s="475"/>
    </row>
    <row r="30" spans="1:8" s="227" customFormat="1" ht="12" customHeight="1" thickBot="1" x14ac:dyDescent="0.25">
      <c r="A30" s="91" t="s">
        <v>17</v>
      </c>
      <c r="B30" s="328" t="s">
        <v>348</v>
      </c>
      <c r="C30" s="449">
        <f>+C31+C32+C33</f>
        <v>0</v>
      </c>
      <c r="D30" s="449">
        <f>+D31+D32+D33</f>
        <v>0</v>
      </c>
      <c r="E30" s="449">
        <f>+E31+E32+E33</f>
        <v>0</v>
      </c>
      <c r="F30" s="449">
        <f>+F31+F32+F33</f>
        <v>0</v>
      </c>
      <c r="G30" s="449">
        <f>+G31+G32+G33</f>
        <v>0</v>
      </c>
      <c r="H30" s="449"/>
    </row>
    <row r="31" spans="1:8" s="227" customFormat="1" ht="12" customHeight="1" x14ac:dyDescent="0.2">
      <c r="A31" s="223" t="s">
        <v>81</v>
      </c>
      <c r="B31" s="448" t="s">
        <v>229</v>
      </c>
      <c r="C31" s="474"/>
      <c r="D31" s="474"/>
      <c r="E31" s="474"/>
      <c r="F31" s="474"/>
      <c r="G31" s="474"/>
      <c r="H31" s="474"/>
    </row>
    <row r="32" spans="1:8" s="227" customFormat="1" ht="12" customHeight="1" x14ac:dyDescent="0.2">
      <c r="A32" s="223" t="s">
        <v>82</v>
      </c>
      <c r="B32" s="454" t="s">
        <v>230</v>
      </c>
      <c r="C32" s="476"/>
      <c r="D32" s="476"/>
      <c r="E32" s="476"/>
      <c r="F32" s="476"/>
      <c r="G32" s="476"/>
      <c r="H32" s="476"/>
    </row>
    <row r="33" spans="1:9" s="227" customFormat="1" ht="12" customHeight="1" thickBot="1" x14ac:dyDescent="0.25">
      <c r="A33" s="222" t="s">
        <v>83</v>
      </c>
      <c r="B33" s="455" t="s">
        <v>231</v>
      </c>
      <c r="C33" s="475"/>
      <c r="D33" s="475"/>
      <c r="E33" s="475"/>
      <c r="F33" s="475"/>
      <c r="G33" s="475"/>
      <c r="H33" s="475"/>
    </row>
    <row r="34" spans="1:9" s="166" customFormat="1" ht="12" customHeight="1" thickBot="1" x14ac:dyDescent="0.25">
      <c r="A34" s="91" t="s">
        <v>18</v>
      </c>
      <c r="B34" s="328" t="s">
        <v>317</v>
      </c>
      <c r="C34" s="473"/>
      <c r="D34" s="473"/>
      <c r="E34" s="473"/>
      <c r="F34" s="473"/>
      <c r="G34" s="473"/>
      <c r="H34" s="473"/>
    </row>
    <row r="35" spans="1:9" s="166" customFormat="1" ht="12" customHeight="1" thickBot="1" x14ac:dyDescent="0.25">
      <c r="A35" s="91" t="s">
        <v>19</v>
      </c>
      <c r="B35" s="328" t="s">
        <v>349</v>
      </c>
      <c r="C35" s="473"/>
      <c r="D35" s="473"/>
      <c r="E35" s="473"/>
      <c r="F35" s="473"/>
      <c r="G35" s="473"/>
      <c r="H35" s="473"/>
    </row>
    <row r="36" spans="1:9" s="166" customFormat="1" ht="12" customHeight="1" thickBot="1" x14ac:dyDescent="0.25">
      <c r="A36" s="90" t="s">
        <v>20</v>
      </c>
      <c r="B36" s="328" t="s">
        <v>464</v>
      </c>
      <c r="C36" s="449">
        <f>+C8+C20+C25+C26+C30+C34+C35</f>
        <v>5080000</v>
      </c>
      <c r="D36" s="449">
        <f>+D8+D20+D25+D26+D30+D34+D35</f>
        <v>5080000</v>
      </c>
      <c r="E36" s="449">
        <f>+E8+E20+E25+E26+E30+E34+E35</f>
        <v>5080000</v>
      </c>
      <c r="F36" s="449">
        <f>+F8+F20+F25+F26+F30+F34+F35</f>
        <v>5080000</v>
      </c>
      <c r="G36" s="449">
        <f>+G8+G20+G25+G26+G30+G34+G35</f>
        <v>4308326</v>
      </c>
      <c r="H36" s="449"/>
    </row>
    <row r="37" spans="1:9" s="166" customFormat="1" ht="12" customHeight="1" thickBot="1" x14ac:dyDescent="0.25">
      <c r="A37" s="104" t="s">
        <v>21</v>
      </c>
      <c r="B37" s="328" t="s">
        <v>351</v>
      </c>
      <c r="C37" s="449">
        <f>+C38+C39+C40</f>
        <v>0</v>
      </c>
      <c r="D37" s="449">
        <f>+D38+D39+D40</f>
        <v>0</v>
      </c>
      <c r="E37" s="449">
        <f>+E38+E39+E40</f>
        <v>0</v>
      </c>
      <c r="F37" s="449">
        <f>+F38+F39+F40</f>
        <v>0</v>
      </c>
      <c r="G37" s="449">
        <f>+G38+G39+G40</f>
        <v>0</v>
      </c>
      <c r="H37" s="449"/>
    </row>
    <row r="38" spans="1:9" s="166" customFormat="1" ht="12" customHeight="1" x14ac:dyDescent="0.2">
      <c r="A38" s="223" t="s">
        <v>352</v>
      </c>
      <c r="B38" s="448" t="s">
        <v>174</v>
      </c>
      <c r="C38" s="474"/>
      <c r="D38" s="474"/>
      <c r="E38" s="474"/>
      <c r="F38" s="474"/>
      <c r="G38" s="474"/>
      <c r="H38" s="474"/>
    </row>
    <row r="39" spans="1:9" s="166" customFormat="1" ht="12" customHeight="1" x14ac:dyDescent="0.2">
      <c r="A39" s="223" t="s">
        <v>353</v>
      </c>
      <c r="B39" s="454" t="s">
        <v>2</v>
      </c>
      <c r="C39" s="476"/>
      <c r="D39" s="476"/>
      <c r="E39" s="476"/>
      <c r="F39" s="476"/>
      <c r="G39" s="476"/>
      <c r="H39" s="476"/>
    </row>
    <row r="40" spans="1:9" s="227" customFormat="1" ht="12" customHeight="1" thickBot="1" x14ac:dyDescent="0.25">
      <c r="A40" s="222" t="s">
        <v>354</v>
      </c>
      <c r="B40" s="455" t="s">
        <v>355</v>
      </c>
      <c r="C40" s="475"/>
      <c r="D40" s="475"/>
      <c r="E40" s="475"/>
      <c r="F40" s="475"/>
      <c r="G40" s="475"/>
      <c r="H40" s="475"/>
    </row>
    <row r="41" spans="1:9" s="227" customFormat="1" ht="15" customHeight="1" thickBot="1" x14ac:dyDescent="0.25">
      <c r="A41" s="104" t="s">
        <v>22</v>
      </c>
      <c r="B41" s="460" t="s">
        <v>356</v>
      </c>
      <c r="C41" s="438">
        <f>+C36+C37</f>
        <v>5080000</v>
      </c>
      <c r="D41" s="438">
        <f>+D36+D37</f>
        <v>5080000</v>
      </c>
      <c r="E41" s="438">
        <f>+E36+E37</f>
        <v>5080000</v>
      </c>
      <c r="F41" s="438">
        <f>+F36+F37</f>
        <v>5080000</v>
      </c>
      <c r="G41" s="438">
        <f>+G36+G37</f>
        <v>4308326</v>
      </c>
      <c r="H41" s="438"/>
    </row>
    <row r="42" spans="1:9" s="227" customFormat="1" ht="15" customHeight="1" x14ac:dyDescent="0.2">
      <c r="A42" s="105"/>
      <c r="B42" s="106"/>
      <c r="C42" s="161"/>
      <c r="D42" s="161"/>
      <c r="E42" s="161"/>
      <c r="F42" s="161"/>
      <c r="G42" s="161"/>
      <c r="H42" s="161"/>
    </row>
    <row r="43" spans="1:9" ht="13.5" thickBot="1" x14ac:dyDescent="0.25">
      <c r="A43" s="107"/>
      <c r="B43" s="108"/>
      <c r="C43" s="162"/>
      <c r="D43" s="162"/>
      <c r="E43" s="162"/>
      <c r="F43" s="162"/>
      <c r="G43" s="162"/>
      <c r="H43" s="162"/>
    </row>
    <row r="44" spans="1:9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  <c r="H44" s="438"/>
    </row>
    <row r="45" spans="1:9" s="228" customFormat="1" ht="12" customHeight="1" thickBot="1" x14ac:dyDescent="0.25">
      <c r="A45" s="91" t="s">
        <v>13</v>
      </c>
      <c r="B45" s="328" t="s">
        <v>357</v>
      </c>
      <c r="C45" s="449">
        <f>SUM(C46:C50)</f>
        <v>31242000</v>
      </c>
      <c r="D45" s="449">
        <f>SUM(D46:D50)</f>
        <v>31242000</v>
      </c>
      <c r="E45" s="449">
        <f>SUM(E46:E50)</f>
        <v>31739032</v>
      </c>
      <c r="F45" s="449">
        <f>SUM(F46:F50)</f>
        <v>31031909</v>
      </c>
      <c r="G45" s="449">
        <f>SUM(G46:G50)</f>
        <v>23943313</v>
      </c>
      <c r="H45" s="449"/>
    </row>
    <row r="46" spans="1:9" ht="12" customHeight="1" x14ac:dyDescent="0.2">
      <c r="A46" s="222" t="s">
        <v>88</v>
      </c>
      <c r="B46" s="419" t="s">
        <v>43</v>
      </c>
      <c r="C46" s="474"/>
      <c r="D46" s="474"/>
      <c r="E46" s="474"/>
      <c r="F46" s="474"/>
      <c r="G46" s="474"/>
      <c r="H46" s="474"/>
    </row>
    <row r="47" spans="1:9" ht="12" customHeight="1" x14ac:dyDescent="0.2">
      <c r="A47" s="222" t="s">
        <v>89</v>
      </c>
      <c r="B47" s="411" t="s">
        <v>140</v>
      </c>
      <c r="C47" s="477"/>
      <c r="D47" s="477"/>
      <c r="E47" s="477"/>
      <c r="F47" s="477"/>
      <c r="G47" s="477"/>
      <c r="H47" s="477"/>
    </row>
    <row r="48" spans="1:9" ht="33.75" x14ac:dyDescent="0.2">
      <c r="A48" s="222" t="s">
        <v>90</v>
      </c>
      <c r="B48" s="411" t="s">
        <v>112</v>
      </c>
      <c r="C48" s="477">
        <v>31242000</v>
      </c>
      <c r="D48" s="477">
        <v>31242000</v>
      </c>
      <c r="E48" s="477">
        <v>31739032</v>
      </c>
      <c r="F48" s="477">
        <v>31031909</v>
      </c>
      <c r="G48" s="477">
        <v>23943313</v>
      </c>
      <c r="H48" s="599" t="s">
        <v>712</v>
      </c>
      <c r="I48" s="34"/>
    </row>
    <row r="49" spans="1:8" ht="12" customHeight="1" x14ac:dyDescent="0.2">
      <c r="A49" s="222" t="s">
        <v>91</v>
      </c>
      <c r="B49" s="411" t="s">
        <v>141</v>
      </c>
      <c r="C49" s="477"/>
      <c r="D49" s="477"/>
      <c r="E49" s="477"/>
      <c r="F49" s="477"/>
      <c r="G49" s="477"/>
      <c r="H49" s="477"/>
    </row>
    <row r="50" spans="1:8" ht="12" customHeight="1" thickBot="1" x14ac:dyDescent="0.25">
      <c r="A50" s="222" t="s">
        <v>114</v>
      </c>
      <c r="B50" s="411" t="s">
        <v>142</v>
      </c>
      <c r="C50" s="477"/>
      <c r="D50" s="477"/>
      <c r="E50" s="477"/>
      <c r="F50" s="477"/>
      <c r="G50" s="477"/>
      <c r="H50" s="477"/>
    </row>
    <row r="51" spans="1:8" ht="12" customHeight="1" thickBot="1" x14ac:dyDescent="0.25">
      <c r="A51" s="91" t="s">
        <v>14</v>
      </c>
      <c r="B51" s="328" t="s">
        <v>358</v>
      </c>
      <c r="C51" s="449">
        <f>SUM(C52:C54)</f>
        <v>0</v>
      </c>
      <c r="D51" s="449">
        <f>SUM(D52:D54)</f>
        <v>0</v>
      </c>
      <c r="E51" s="449">
        <f>SUM(E52:E54)</f>
        <v>0</v>
      </c>
      <c r="F51" s="449">
        <f>SUM(F52:F54)</f>
        <v>0</v>
      </c>
      <c r="G51" s="449">
        <f>SUM(G52:G54)</f>
        <v>0</v>
      </c>
      <c r="H51" s="449"/>
    </row>
    <row r="52" spans="1:8" s="228" customFormat="1" ht="12" customHeight="1" x14ac:dyDescent="0.2">
      <c r="A52" s="222" t="s">
        <v>94</v>
      </c>
      <c r="B52" s="419" t="s">
        <v>167</v>
      </c>
      <c r="C52" s="474"/>
      <c r="D52" s="474"/>
      <c r="E52" s="474"/>
      <c r="F52" s="474"/>
      <c r="G52" s="474"/>
      <c r="H52" s="474"/>
    </row>
    <row r="53" spans="1:8" ht="12" customHeight="1" x14ac:dyDescent="0.2">
      <c r="A53" s="222" t="s">
        <v>95</v>
      </c>
      <c r="B53" s="411" t="s">
        <v>144</v>
      </c>
      <c r="C53" s="477"/>
      <c r="D53" s="477"/>
      <c r="E53" s="477"/>
      <c r="F53" s="477"/>
      <c r="G53" s="477"/>
      <c r="H53" s="477"/>
    </row>
    <row r="54" spans="1:8" ht="12" customHeight="1" x14ac:dyDescent="0.2">
      <c r="A54" s="222" t="s">
        <v>96</v>
      </c>
      <c r="B54" s="411" t="s">
        <v>51</v>
      </c>
      <c r="C54" s="477"/>
      <c r="D54" s="477"/>
      <c r="E54" s="477"/>
      <c r="F54" s="477"/>
      <c r="G54" s="477"/>
      <c r="H54" s="477"/>
    </row>
    <row r="55" spans="1:8" ht="12" customHeight="1" thickBot="1" x14ac:dyDescent="0.25">
      <c r="A55" s="222" t="s">
        <v>97</v>
      </c>
      <c r="B55" s="411" t="s">
        <v>461</v>
      </c>
      <c r="C55" s="477"/>
      <c r="D55" s="477"/>
      <c r="E55" s="477"/>
      <c r="F55" s="477"/>
      <c r="G55" s="477"/>
      <c r="H55" s="477"/>
    </row>
    <row r="56" spans="1:8" ht="15" customHeight="1" thickBot="1" x14ac:dyDescent="0.25">
      <c r="A56" s="91" t="s">
        <v>15</v>
      </c>
      <c r="B56" s="328" t="s">
        <v>9</v>
      </c>
      <c r="C56" s="473"/>
      <c r="D56" s="473"/>
      <c r="E56" s="473"/>
      <c r="F56" s="473"/>
      <c r="G56" s="473"/>
      <c r="H56" s="473"/>
    </row>
    <row r="57" spans="1:8" ht="13.5" thickBot="1" x14ac:dyDescent="0.25">
      <c r="A57" s="91" t="s">
        <v>16</v>
      </c>
      <c r="B57" s="456" t="s">
        <v>466</v>
      </c>
      <c r="C57" s="438">
        <f>+C45+C51+C56</f>
        <v>31242000</v>
      </c>
      <c r="D57" s="438">
        <f>+D45+D51+D56</f>
        <v>31242000</v>
      </c>
      <c r="E57" s="438">
        <f>+E45+E51+E56</f>
        <v>31739032</v>
      </c>
      <c r="F57" s="438">
        <f>+F45+F51+F56</f>
        <v>31031909</v>
      </c>
      <c r="G57" s="438">
        <f>+G45+G51+G56</f>
        <v>23943313</v>
      </c>
      <c r="H57" s="438"/>
    </row>
    <row r="58" spans="1:8" ht="15" customHeight="1" thickBot="1" x14ac:dyDescent="0.25">
      <c r="C58" s="165"/>
      <c r="D58" s="165"/>
      <c r="E58" s="165"/>
      <c r="F58" s="165"/>
      <c r="G58" s="165"/>
      <c r="H58" s="165"/>
    </row>
    <row r="59" spans="1:8" ht="14.25" customHeight="1" thickBot="1" x14ac:dyDescent="0.25">
      <c r="A59" s="113" t="s">
        <v>456</v>
      </c>
      <c r="B59" s="435"/>
      <c r="C59" s="436"/>
      <c r="D59" s="436"/>
      <c r="E59" s="436"/>
      <c r="F59" s="436"/>
      <c r="G59" s="436"/>
      <c r="H59" s="436"/>
    </row>
    <row r="60" spans="1:8" ht="13.5" thickBot="1" x14ac:dyDescent="0.25">
      <c r="A60" s="113" t="s">
        <v>160</v>
      </c>
      <c r="B60" s="435"/>
      <c r="C60" s="436"/>
      <c r="D60" s="436"/>
      <c r="E60" s="436"/>
      <c r="F60" s="436"/>
      <c r="G60" s="436"/>
      <c r="H60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1640625" style="111" customWidth="1"/>
    <col min="2" max="2" width="57.83203125" style="112" customWidth="1"/>
    <col min="3" max="4" width="17.83203125" style="112" customWidth="1"/>
    <col min="5" max="7" width="17.5" style="112" customWidth="1"/>
    <col min="8" max="8" width="25" style="112" customWidth="1"/>
    <col min="9" max="9" width="9.83203125" style="112" bestFit="1" customWidth="1"/>
    <col min="10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+CONCATENATE("10.4. melléklet a 3/",LEFT(ÖSSZEFÜGGÉSEK!A5,4),". (II.27) önkormányzati rendelethez")</f>
        <v>10.4.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505</v>
      </c>
      <c r="C2" s="450" t="s">
        <v>53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558</v>
      </c>
      <c r="C3" s="451" t="s">
        <v>549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0</v>
      </c>
      <c r="D8" s="449">
        <f>SUM(D9:D19)</f>
        <v>0</v>
      </c>
      <c r="E8" s="449">
        <f>SUM(E9:E19)</f>
        <v>0</v>
      </c>
      <c r="F8" s="449">
        <f>SUM(F9:F19)</f>
        <v>0</v>
      </c>
      <c r="G8" s="449">
        <f>SUM(G9:G19)</f>
        <v>0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/>
      <c r="D13" s="470"/>
      <c r="E13" s="470"/>
      <c r="F13" s="470"/>
      <c r="G13" s="470"/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/>
      <c r="D14" s="470"/>
      <c r="E14" s="470"/>
      <c r="F14" s="470"/>
      <c r="G14" s="470"/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/>
      <c r="G16" s="471"/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462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346</v>
      </c>
      <c r="C26" s="449">
        <f>+C27+C28</f>
        <v>0</v>
      </c>
      <c r="D26" s="449">
        <f>+D27+D28</f>
        <v>0</v>
      </c>
      <c r="E26" s="449">
        <f>+E27+E28</f>
        <v>0</v>
      </c>
      <c r="F26" s="449">
        <f>+F27+F28</f>
        <v>0</v>
      </c>
      <c r="G26" s="449">
        <f>+G27+G28</f>
        <v>0</v>
      </c>
      <c r="H26" s="449"/>
    </row>
    <row r="27" spans="1:8" s="227" customFormat="1" ht="12" customHeight="1" x14ac:dyDescent="0.2">
      <c r="A27" s="223" t="s">
        <v>206</v>
      </c>
      <c r="B27" s="448" t="s">
        <v>344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54" t="s">
        <v>347</v>
      </c>
      <c r="C28" s="476"/>
      <c r="D28" s="476"/>
      <c r="E28" s="476"/>
      <c r="F28" s="476"/>
      <c r="G28" s="476"/>
      <c r="H28" s="476"/>
    </row>
    <row r="29" spans="1:8" s="227" customFormat="1" ht="12" customHeight="1" thickBot="1" x14ac:dyDescent="0.25">
      <c r="A29" s="222" t="s">
        <v>208</v>
      </c>
      <c r="B29" s="455" t="s">
        <v>463</v>
      </c>
      <c r="C29" s="475"/>
      <c r="D29" s="475"/>
      <c r="E29" s="475"/>
      <c r="F29" s="475"/>
      <c r="G29" s="475"/>
      <c r="H29" s="475"/>
    </row>
    <row r="30" spans="1:8" s="227" customFormat="1" ht="12" customHeight="1" thickBot="1" x14ac:dyDescent="0.25">
      <c r="A30" s="91" t="s">
        <v>17</v>
      </c>
      <c r="B30" s="328" t="s">
        <v>348</v>
      </c>
      <c r="C30" s="449">
        <f>+C31+C32+C33</f>
        <v>0</v>
      </c>
      <c r="D30" s="449">
        <f>+D31+D32+D33</f>
        <v>0</v>
      </c>
      <c r="E30" s="449">
        <f>+E31+E32+E33</f>
        <v>0</v>
      </c>
      <c r="F30" s="449">
        <f>+F31+F32+F33</f>
        <v>0</v>
      </c>
      <c r="G30" s="449">
        <f>+G31+G32+G33</f>
        <v>0</v>
      </c>
      <c r="H30" s="449"/>
    </row>
    <row r="31" spans="1:8" s="227" customFormat="1" ht="12" customHeight="1" x14ac:dyDescent="0.2">
      <c r="A31" s="223" t="s">
        <v>81</v>
      </c>
      <c r="B31" s="448" t="s">
        <v>229</v>
      </c>
      <c r="C31" s="474"/>
      <c r="D31" s="474"/>
      <c r="E31" s="474"/>
      <c r="F31" s="474"/>
      <c r="G31" s="474"/>
      <c r="H31" s="474"/>
    </row>
    <row r="32" spans="1:8" s="227" customFormat="1" ht="12" customHeight="1" x14ac:dyDescent="0.2">
      <c r="A32" s="223" t="s">
        <v>82</v>
      </c>
      <c r="B32" s="454" t="s">
        <v>230</v>
      </c>
      <c r="C32" s="476"/>
      <c r="D32" s="476"/>
      <c r="E32" s="476"/>
      <c r="F32" s="476"/>
      <c r="G32" s="476"/>
      <c r="H32" s="476"/>
    </row>
    <row r="33" spans="1:9" s="227" customFormat="1" ht="12" customHeight="1" thickBot="1" x14ac:dyDescent="0.25">
      <c r="A33" s="222" t="s">
        <v>83</v>
      </c>
      <c r="B33" s="455" t="s">
        <v>231</v>
      </c>
      <c r="C33" s="475"/>
      <c r="D33" s="475"/>
      <c r="E33" s="475"/>
      <c r="F33" s="475"/>
      <c r="G33" s="475"/>
      <c r="H33" s="475"/>
    </row>
    <row r="34" spans="1:9" s="166" customFormat="1" ht="12" customHeight="1" thickBot="1" x14ac:dyDescent="0.25">
      <c r="A34" s="91" t="s">
        <v>18</v>
      </c>
      <c r="B34" s="328" t="s">
        <v>317</v>
      </c>
      <c r="C34" s="473"/>
      <c r="D34" s="473"/>
      <c r="E34" s="473"/>
      <c r="F34" s="473"/>
      <c r="G34" s="473"/>
      <c r="H34" s="473"/>
    </row>
    <row r="35" spans="1:9" s="166" customFormat="1" ht="12" customHeight="1" thickBot="1" x14ac:dyDescent="0.25">
      <c r="A35" s="91" t="s">
        <v>19</v>
      </c>
      <c r="B35" s="328" t="s">
        <v>349</v>
      </c>
      <c r="C35" s="473"/>
      <c r="D35" s="473"/>
      <c r="E35" s="473"/>
      <c r="F35" s="473"/>
      <c r="G35" s="473"/>
      <c r="H35" s="473"/>
    </row>
    <row r="36" spans="1:9" s="166" customFormat="1" ht="12" customHeight="1" thickBot="1" x14ac:dyDescent="0.25">
      <c r="A36" s="90" t="s">
        <v>20</v>
      </c>
      <c r="B36" s="328" t="s">
        <v>464</v>
      </c>
      <c r="C36" s="449">
        <f>+C8+C20+C25+C26+C30+C34+C35</f>
        <v>0</v>
      </c>
      <c r="D36" s="449">
        <f>+D8+D20+D25+D26+D30+D34+D35</f>
        <v>0</v>
      </c>
      <c r="E36" s="449">
        <f>+E8+E20+E25+E26+E30+E34+E35</f>
        <v>0</v>
      </c>
      <c r="F36" s="449">
        <f>+F8+F20+F25+F26+F30+F34+F35</f>
        <v>0</v>
      </c>
      <c r="G36" s="449">
        <f>+G8+G20+G25+G26+G30+G34+G35</f>
        <v>0</v>
      </c>
      <c r="H36" s="449"/>
    </row>
    <row r="37" spans="1:9" s="166" customFormat="1" ht="12" customHeight="1" thickBot="1" x14ac:dyDescent="0.25">
      <c r="A37" s="104" t="s">
        <v>21</v>
      </c>
      <c r="B37" s="328" t="s">
        <v>351</v>
      </c>
      <c r="C37" s="449">
        <f>+C38+C39+C40</f>
        <v>249242693</v>
      </c>
      <c r="D37" s="449">
        <f>+D38+D39+D40</f>
        <v>255842693</v>
      </c>
      <c r="E37" s="449">
        <f>+E38+E39+E40</f>
        <v>262839132</v>
      </c>
      <c r="F37" s="449">
        <f>+F38+F39+F40</f>
        <v>266466258</v>
      </c>
      <c r="G37" s="449">
        <f>+G38+G39+G40</f>
        <v>225357786</v>
      </c>
      <c r="H37" s="449"/>
    </row>
    <row r="38" spans="1:9" s="166" customFormat="1" ht="12" customHeight="1" x14ac:dyDescent="0.2">
      <c r="A38" s="223" t="s">
        <v>352</v>
      </c>
      <c r="B38" s="448" t="s">
        <v>174</v>
      </c>
      <c r="C38" s="474">
        <v>1601213</v>
      </c>
      <c r="D38" s="474">
        <v>1601213</v>
      </c>
      <c r="E38" s="474">
        <v>1601213</v>
      </c>
      <c r="F38" s="474">
        <v>1601213</v>
      </c>
      <c r="G38" s="474">
        <v>1390671</v>
      </c>
      <c r="H38" s="474"/>
    </row>
    <row r="39" spans="1:9" s="166" customFormat="1" ht="12" customHeight="1" x14ac:dyDescent="0.2">
      <c r="A39" s="223" t="s">
        <v>353</v>
      </c>
      <c r="B39" s="454" t="s">
        <v>2</v>
      </c>
      <c r="C39" s="476"/>
      <c r="D39" s="476"/>
      <c r="E39" s="476"/>
      <c r="F39" s="476"/>
      <c r="G39" s="476"/>
      <c r="H39" s="476"/>
    </row>
    <row r="40" spans="1:9" s="227" customFormat="1" ht="34.5" thickBot="1" x14ac:dyDescent="0.25">
      <c r="A40" s="222" t="s">
        <v>354</v>
      </c>
      <c r="B40" s="455" t="s">
        <v>355</v>
      </c>
      <c r="C40" s="475">
        <v>247641480</v>
      </c>
      <c r="D40" s="475">
        <f>247641480+6600000</f>
        <v>254241480</v>
      </c>
      <c r="E40" s="475">
        <v>261237919</v>
      </c>
      <c r="F40" s="475">
        <v>264865045</v>
      </c>
      <c r="G40" s="475">
        <v>223967115</v>
      </c>
      <c r="H40" s="598" t="s">
        <v>713</v>
      </c>
      <c r="I40" s="644"/>
    </row>
    <row r="41" spans="1:9" s="227" customFormat="1" ht="15" customHeight="1" thickBot="1" x14ac:dyDescent="0.25">
      <c r="A41" s="104" t="s">
        <v>22</v>
      </c>
      <c r="B41" s="460" t="s">
        <v>356</v>
      </c>
      <c r="C41" s="438">
        <f>+C36+C37</f>
        <v>249242693</v>
      </c>
      <c r="D41" s="438">
        <f>+D36+D37</f>
        <v>255842693</v>
      </c>
      <c r="E41" s="438">
        <f>+E36+E37</f>
        <v>262839132</v>
      </c>
      <c r="F41" s="438">
        <f>+F36+F37</f>
        <v>266466258</v>
      </c>
      <c r="G41" s="438">
        <f>+G36+G37</f>
        <v>225357786</v>
      </c>
      <c r="H41" s="438"/>
    </row>
    <row r="42" spans="1:9" s="227" customFormat="1" ht="15" customHeight="1" x14ac:dyDescent="0.2">
      <c r="A42" s="105"/>
      <c r="B42" s="106"/>
      <c r="C42" s="161"/>
      <c r="D42" s="161"/>
      <c r="E42" s="161"/>
      <c r="F42" s="161"/>
      <c r="G42" s="161"/>
      <c r="H42" s="161"/>
    </row>
    <row r="43" spans="1:9" ht="13.5" thickBot="1" x14ac:dyDescent="0.25">
      <c r="A43" s="107"/>
      <c r="B43" s="108"/>
      <c r="C43" s="162"/>
      <c r="D43" s="162"/>
      <c r="E43" s="162"/>
      <c r="F43" s="162"/>
      <c r="G43" s="162"/>
      <c r="H43" s="162"/>
    </row>
    <row r="44" spans="1:9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  <c r="H44" s="438"/>
    </row>
    <row r="45" spans="1:9" s="228" customFormat="1" ht="12" customHeight="1" thickBot="1" x14ac:dyDescent="0.25">
      <c r="A45" s="91" t="s">
        <v>13</v>
      </c>
      <c r="B45" s="328" t="s">
        <v>357</v>
      </c>
      <c r="C45" s="449">
        <f>SUM(C46:C50)</f>
        <v>0</v>
      </c>
      <c r="D45" s="449">
        <f>SUM(D46:D50)</f>
        <v>0</v>
      </c>
      <c r="E45" s="449">
        <f>SUM(E46:E50)</f>
        <v>0</v>
      </c>
      <c r="F45" s="449">
        <f>SUM(F46:F50)</f>
        <v>0</v>
      </c>
      <c r="G45" s="449">
        <f>SUM(G46:G50)</f>
        <v>0</v>
      </c>
      <c r="H45" s="449"/>
    </row>
    <row r="46" spans="1:9" ht="12" customHeight="1" x14ac:dyDescent="0.2">
      <c r="A46" s="222" t="s">
        <v>88</v>
      </c>
      <c r="B46" s="419" t="s">
        <v>43</v>
      </c>
      <c r="C46" s="474"/>
      <c r="D46" s="474"/>
      <c r="E46" s="474"/>
      <c r="F46" s="474"/>
      <c r="G46" s="474"/>
      <c r="H46" s="474"/>
    </row>
    <row r="47" spans="1:9" ht="12" customHeight="1" x14ac:dyDescent="0.2">
      <c r="A47" s="222" t="s">
        <v>89</v>
      </c>
      <c r="B47" s="411" t="s">
        <v>140</v>
      </c>
      <c r="C47" s="477"/>
      <c r="D47" s="477"/>
      <c r="E47" s="477"/>
      <c r="F47" s="477"/>
      <c r="G47" s="477"/>
      <c r="H47" s="477"/>
    </row>
    <row r="48" spans="1:9" ht="12" customHeight="1" x14ac:dyDescent="0.2">
      <c r="A48" s="222" t="s">
        <v>90</v>
      </c>
      <c r="B48" s="411" t="s">
        <v>112</v>
      </c>
      <c r="C48" s="477"/>
      <c r="D48" s="477"/>
      <c r="E48" s="477"/>
      <c r="F48" s="477"/>
      <c r="G48" s="477"/>
      <c r="H48" s="477"/>
    </row>
    <row r="49" spans="1:8" ht="12" customHeight="1" x14ac:dyDescent="0.2">
      <c r="A49" s="222" t="s">
        <v>91</v>
      </c>
      <c r="B49" s="411" t="s">
        <v>141</v>
      </c>
      <c r="C49" s="477"/>
      <c r="D49" s="477"/>
      <c r="E49" s="477"/>
      <c r="F49" s="477"/>
      <c r="G49" s="477"/>
      <c r="H49" s="477"/>
    </row>
    <row r="50" spans="1:8" ht="12" customHeight="1" thickBot="1" x14ac:dyDescent="0.25">
      <c r="A50" s="222" t="s">
        <v>114</v>
      </c>
      <c r="B50" s="411" t="s">
        <v>142</v>
      </c>
      <c r="C50" s="477"/>
      <c r="D50" s="477"/>
      <c r="E50" s="477"/>
      <c r="F50" s="477"/>
      <c r="G50" s="477"/>
      <c r="H50" s="477"/>
    </row>
    <row r="51" spans="1:8" ht="12" customHeight="1" thickBot="1" x14ac:dyDescent="0.25">
      <c r="A51" s="91" t="s">
        <v>14</v>
      </c>
      <c r="B51" s="328" t="s">
        <v>358</v>
      </c>
      <c r="C51" s="449">
        <f>SUM(C52:C54)</f>
        <v>0</v>
      </c>
      <c r="D51" s="449">
        <f>SUM(D52:D54)</f>
        <v>0</v>
      </c>
      <c r="E51" s="449">
        <f>SUM(E52:E54)</f>
        <v>0</v>
      </c>
      <c r="F51" s="449">
        <f>SUM(F52:F54)</f>
        <v>0</v>
      </c>
      <c r="G51" s="449">
        <f>SUM(G52:G54)</f>
        <v>0</v>
      </c>
      <c r="H51" s="449"/>
    </row>
    <row r="52" spans="1:8" s="228" customFormat="1" ht="12" customHeight="1" x14ac:dyDescent="0.2">
      <c r="A52" s="222" t="s">
        <v>94</v>
      </c>
      <c r="B52" s="419" t="s">
        <v>167</v>
      </c>
      <c r="C52" s="474"/>
      <c r="D52" s="474"/>
      <c r="E52" s="474"/>
      <c r="F52" s="474"/>
      <c r="G52" s="474"/>
      <c r="H52" s="474"/>
    </row>
    <row r="53" spans="1:8" ht="12" customHeight="1" x14ac:dyDescent="0.2">
      <c r="A53" s="222" t="s">
        <v>95</v>
      </c>
      <c r="B53" s="411" t="s">
        <v>144</v>
      </c>
      <c r="C53" s="477"/>
      <c r="D53" s="477"/>
      <c r="E53" s="477"/>
      <c r="F53" s="477"/>
      <c r="G53" s="477"/>
      <c r="H53" s="477"/>
    </row>
    <row r="54" spans="1:8" ht="12" customHeight="1" x14ac:dyDescent="0.2">
      <c r="A54" s="222" t="s">
        <v>96</v>
      </c>
      <c r="B54" s="411" t="s">
        <v>51</v>
      </c>
      <c r="C54" s="477"/>
      <c r="D54" s="477"/>
      <c r="E54" s="477"/>
      <c r="F54" s="477"/>
      <c r="G54" s="477"/>
      <c r="H54" s="477"/>
    </row>
    <row r="55" spans="1:8" ht="12" customHeight="1" thickBot="1" x14ac:dyDescent="0.25">
      <c r="A55" s="222" t="s">
        <v>97</v>
      </c>
      <c r="B55" s="411" t="s">
        <v>461</v>
      </c>
      <c r="C55" s="477"/>
      <c r="D55" s="477"/>
      <c r="E55" s="477"/>
      <c r="F55" s="477"/>
      <c r="G55" s="477"/>
      <c r="H55" s="477"/>
    </row>
    <row r="56" spans="1:8" ht="15" customHeight="1" thickBot="1" x14ac:dyDescent="0.25">
      <c r="A56" s="91" t="s">
        <v>15</v>
      </c>
      <c r="B56" s="328" t="s">
        <v>9</v>
      </c>
      <c r="C56" s="473"/>
      <c r="D56" s="473"/>
      <c r="E56" s="473"/>
      <c r="F56" s="473"/>
      <c r="G56" s="473"/>
      <c r="H56" s="473"/>
    </row>
    <row r="57" spans="1:8" ht="13.5" thickBot="1" x14ac:dyDescent="0.25">
      <c r="A57" s="91" t="s">
        <v>16</v>
      </c>
      <c r="B57" s="456" t="s">
        <v>466</v>
      </c>
      <c r="C57" s="438">
        <f>+C45+C51+C56</f>
        <v>0</v>
      </c>
      <c r="D57" s="438">
        <f>+D45+D51+D56</f>
        <v>0</v>
      </c>
      <c r="E57" s="438">
        <f>+E45+E51+E56</f>
        <v>0</v>
      </c>
      <c r="F57" s="438">
        <f>+F45+F51+F56</f>
        <v>0</v>
      </c>
      <c r="G57" s="438">
        <f>+G45+G51+G56</f>
        <v>0</v>
      </c>
      <c r="H57" s="438"/>
    </row>
    <row r="58" spans="1:8" ht="15" customHeight="1" thickBot="1" x14ac:dyDescent="0.25">
      <c r="C58" s="165"/>
      <c r="D58" s="165"/>
      <c r="E58" s="165"/>
      <c r="F58" s="165"/>
      <c r="G58" s="165"/>
      <c r="H58" s="165"/>
    </row>
    <row r="59" spans="1:8" ht="14.25" customHeight="1" thickBot="1" x14ac:dyDescent="0.25">
      <c r="A59" s="113" t="s">
        <v>456</v>
      </c>
      <c r="B59" s="435"/>
      <c r="C59" s="436"/>
      <c r="D59" s="436"/>
      <c r="E59" s="436"/>
      <c r="F59" s="436"/>
      <c r="G59" s="436"/>
      <c r="H59" s="436"/>
    </row>
    <row r="60" spans="1:8" ht="13.5" thickBot="1" x14ac:dyDescent="0.25">
      <c r="A60" s="113" t="s">
        <v>160</v>
      </c>
      <c r="B60" s="435"/>
      <c r="C60" s="436"/>
      <c r="D60" s="436"/>
      <c r="E60" s="436"/>
      <c r="F60" s="436"/>
      <c r="G60" s="436"/>
      <c r="H60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I159"/>
  <sheetViews>
    <sheetView zoomScaleNormal="100" zoomScaleSheetLayoutView="100" workbookViewId="0">
      <selection sqref="A1:D1"/>
    </sheetView>
  </sheetViews>
  <sheetFormatPr defaultRowHeight="15.75" x14ac:dyDescent="0.25"/>
  <cols>
    <col min="1" max="1" width="9.5" style="174" customWidth="1"/>
    <col min="2" max="2" width="49.5" style="174" customWidth="1"/>
    <col min="3" max="7" width="15.5" style="175" customWidth="1"/>
    <col min="8" max="16384" width="9.33203125" style="194"/>
  </cols>
  <sheetData>
    <row r="1" spans="1:7" ht="15.95" customHeight="1" x14ac:dyDescent="0.25">
      <c r="A1" s="677" t="s">
        <v>10</v>
      </c>
      <c r="B1" s="677"/>
      <c r="C1" s="677"/>
      <c r="D1" s="677"/>
      <c r="E1" s="194"/>
      <c r="F1" s="194"/>
      <c r="G1" s="194"/>
    </row>
    <row r="2" spans="1:7" ht="15.95" customHeight="1" thickBot="1" x14ac:dyDescent="0.3">
      <c r="A2" s="675" t="s">
        <v>591</v>
      </c>
      <c r="B2" s="675"/>
      <c r="C2" s="145"/>
      <c r="D2" s="145"/>
      <c r="E2" s="145"/>
      <c r="F2" s="145"/>
      <c r="G2" s="145" t="str">
        <f>'1.3.sz.mell.'!G2</f>
        <v>Forintban!</v>
      </c>
    </row>
    <row r="3" spans="1:7" ht="38.1" customHeight="1" thickBot="1" x14ac:dyDescent="0.3">
      <c r="A3" s="19" t="s">
        <v>61</v>
      </c>
      <c r="B3" s="385" t="s">
        <v>12</v>
      </c>
      <c r="C3" s="396" t="str">
        <f>+CONCATENATE(LEFT(ÖSSZEFÜGGÉSEK!A5,4),". évi előirányzat")</f>
        <v>2020. évi előirányzat</v>
      </c>
      <c r="D3" s="396" t="str">
        <f>+CONCATENATE(LEFT(ÖSSZEFÜGGÉSEK!A20,4),". I. módosítás")</f>
        <v>2020. I. módosítás</v>
      </c>
      <c r="E3" s="396" t="str">
        <f>+CONCATENATE(LEFT(ÖSSZEFÜGGÉSEK!A21,4),". II. módosítás")</f>
        <v>2020. II. módosítás</v>
      </c>
      <c r="F3" s="396" t="str">
        <f>+CONCATENATE(LEFT(ÖSSZEFÜGGÉSEK!A22,4),". III. módosítás")</f>
        <v>2020. III. módosítás</v>
      </c>
      <c r="G3" s="396" t="str">
        <f>+CONCATENATE(LEFT(ÖSSZEFÜGGÉSEK!A23,4),". teljesítés")</f>
        <v>2020. teljesítés</v>
      </c>
    </row>
    <row r="4" spans="1:7" s="195" customFormat="1" ht="12" customHeight="1" thickBot="1" x14ac:dyDescent="0.25">
      <c r="A4" s="192"/>
      <c r="B4" s="386" t="s">
        <v>430</v>
      </c>
      <c r="C4" s="397" t="s">
        <v>431</v>
      </c>
      <c r="D4" s="397" t="s">
        <v>432</v>
      </c>
      <c r="E4" s="397" t="s">
        <v>434</v>
      </c>
      <c r="F4" s="397" t="s">
        <v>433</v>
      </c>
      <c r="G4" s="397" t="s">
        <v>435</v>
      </c>
    </row>
    <row r="5" spans="1:7" s="196" customFormat="1" ht="12" customHeight="1" thickBot="1" x14ac:dyDescent="0.25">
      <c r="A5" s="16" t="s">
        <v>13</v>
      </c>
      <c r="B5" s="322" t="s">
        <v>190</v>
      </c>
      <c r="C5" s="323">
        <f>+C6+C7+C8+C9+C10+C11</f>
        <v>0</v>
      </c>
      <c r="D5" s="323">
        <f>+D6+D7+D8+D9+D10+D11</f>
        <v>0</v>
      </c>
      <c r="E5" s="323">
        <f>+E6+E7+E8+E9+E10+E11</f>
        <v>0</v>
      </c>
      <c r="F5" s="323">
        <f>+F6+F7+F8+F9+F10+F11</f>
        <v>0</v>
      </c>
      <c r="G5" s="323">
        <f>+G6+G7+G8+G9+G10+G11</f>
        <v>0</v>
      </c>
    </row>
    <row r="6" spans="1:7" s="196" customFormat="1" ht="12" customHeight="1" x14ac:dyDescent="0.2">
      <c r="A6" s="11" t="s">
        <v>88</v>
      </c>
      <c r="B6" s="387" t="s">
        <v>191</v>
      </c>
      <c r="C6" s="424"/>
      <c r="D6" s="424"/>
      <c r="E6" s="424"/>
      <c r="F6" s="424"/>
      <c r="G6" s="424"/>
    </row>
    <row r="7" spans="1:7" s="196" customFormat="1" ht="12" customHeight="1" x14ac:dyDescent="0.2">
      <c r="A7" s="10" t="s">
        <v>89</v>
      </c>
      <c r="B7" s="388" t="s">
        <v>192</v>
      </c>
      <c r="C7" s="425"/>
      <c r="D7" s="425"/>
      <c r="E7" s="425"/>
      <c r="F7" s="425"/>
      <c r="G7" s="425"/>
    </row>
    <row r="8" spans="1:7" s="196" customFormat="1" ht="12" customHeight="1" x14ac:dyDescent="0.2">
      <c r="A8" s="10" t="s">
        <v>90</v>
      </c>
      <c r="B8" s="388" t="s">
        <v>486</v>
      </c>
      <c r="C8" s="425"/>
      <c r="D8" s="425"/>
      <c r="E8" s="425"/>
      <c r="F8" s="425"/>
      <c r="G8" s="425"/>
    </row>
    <row r="9" spans="1:7" s="196" customFormat="1" ht="12" customHeight="1" x14ac:dyDescent="0.2">
      <c r="A9" s="10" t="s">
        <v>91</v>
      </c>
      <c r="B9" s="388" t="s">
        <v>194</v>
      </c>
      <c r="C9" s="425"/>
      <c r="D9" s="425"/>
      <c r="E9" s="425"/>
      <c r="F9" s="425"/>
      <c r="G9" s="425"/>
    </row>
    <row r="10" spans="1:7" s="196" customFormat="1" ht="12" customHeight="1" x14ac:dyDescent="0.2">
      <c r="A10" s="10" t="s">
        <v>114</v>
      </c>
      <c r="B10" s="389" t="s">
        <v>370</v>
      </c>
      <c r="C10" s="425"/>
      <c r="D10" s="425"/>
      <c r="E10" s="425"/>
      <c r="F10" s="425"/>
      <c r="G10" s="425"/>
    </row>
    <row r="11" spans="1:7" s="196" customFormat="1" ht="12" customHeight="1" thickBot="1" x14ac:dyDescent="0.25">
      <c r="A11" s="12" t="s">
        <v>92</v>
      </c>
      <c r="B11" s="390" t="s">
        <v>371</v>
      </c>
      <c r="C11" s="425"/>
      <c r="D11" s="425"/>
      <c r="E11" s="425"/>
      <c r="F11" s="425"/>
      <c r="G11" s="425"/>
    </row>
    <row r="12" spans="1:7" s="196" customFormat="1" ht="12" customHeight="1" thickBot="1" x14ac:dyDescent="0.25">
      <c r="A12" s="16" t="s">
        <v>14</v>
      </c>
      <c r="B12" s="324" t="s">
        <v>195</v>
      </c>
      <c r="C12" s="323">
        <f>'9.1 sz. mell(műk.)'!C20+'9.3 sz. mell(fin)'!C20</f>
        <v>0</v>
      </c>
      <c r="D12" s="323">
        <f>'9.1 sz. mell(műk.)'!D20+'9.3 sz. mell(fin)'!D20</f>
        <v>0</v>
      </c>
      <c r="E12" s="323">
        <f>'9.1 sz. mell(műk.)'!E20+'9.3 sz. mell(fin)'!E20</f>
        <v>0</v>
      </c>
      <c r="F12" s="323">
        <f>'9.1 sz. mell(műk.)'!F20+'9.3 sz. mell(fin)'!F20</f>
        <v>0</v>
      </c>
      <c r="G12" s="323">
        <f>'9.1 sz. mell(műk.)'!H20+'9.3 sz. mell(fin)'!H20</f>
        <v>0</v>
      </c>
    </row>
    <row r="13" spans="1:7" s="196" customFormat="1" ht="12" customHeight="1" x14ac:dyDescent="0.2">
      <c r="A13" s="11" t="s">
        <v>94</v>
      </c>
      <c r="B13" s="387" t="s">
        <v>196</v>
      </c>
      <c r="C13" s="424">
        <f>'9.1 sz. mell(műk.)'!C21+'9.3 sz. mell(fin)'!C21</f>
        <v>0</v>
      </c>
      <c r="D13" s="424">
        <f>'9.1 sz. mell(műk.)'!D21+'9.3 sz. mell(fin)'!D21</f>
        <v>0</v>
      </c>
      <c r="E13" s="424">
        <f>'9.1 sz. mell(műk.)'!E21+'9.3 sz. mell(fin)'!E21</f>
        <v>0</v>
      </c>
      <c r="F13" s="424">
        <f>'9.1 sz. mell(műk.)'!F21+'9.3 sz. mell(fin)'!F21</f>
        <v>0</v>
      </c>
      <c r="G13" s="424">
        <f>'9.1 sz. mell(műk.)'!G21+'9.3 sz. mell(fin)'!G21</f>
        <v>0</v>
      </c>
    </row>
    <row r="14" spans="1:7" s="196" customFormat="1" ht="12" customHeight="1" x14ac:dyDescent="0.2">
      <c r="A14" s="10" t="s">
        <v>95</v>
      </c>
      <c r="B14" s="388" t="s">
        <v>197</v>
      </c>
      <c r="C14" s="425"/>
      <c r="D14" s="425"/>
      <c r="E14" s="425"/>
      <c r="F14" s="425"/>
      <c r="G14" s="425"/>
    </row>
    <row r="15" spans="1:7" s="196" customFormat="1" ht="12" customHeight="1" x14ac:dyDescent="0.2">
      <c r="A15" s="10" t="s">
        <v>96</v>
      </c>
      <c r="B15" s="388" t="s">
        <v>362</v>
      </c>
      <c r="C15" s="425">
        <f>'9.1 sz. mell(műk.)'!C22+'9.3 sz. mell(fin)'!C22</f>
        <v>0</v>
      </c>
      <c r="D15" s="425">
        <f>'9.1 sz. mell(műk.)'!D22+'9.3 sz. mell(fin)'!D22</f>
        <v>0</v>
      </c>
      <c r="E15" s="425">
        <f>'9.1 sz. mell(műk.)'!E22+'9.3 sz. mell(fin)'!E22</f>
        <v>0</v>
      </c>
      <c r="F15" s="425">
        <f>'9.1 sz. mell(műk.)'!F22+'9.3 sz. mell(fin)'!F22</f>
        <v>0</v>
      </c>
      <c r="G15" s="425">
        <f>'9.1 sz. mell(műk.)'!G22+'9.3 sz. mell(fin)'!G22</f>
        <v>0</v>
      </c>
    </row>
    <row r="16" spans="1:7" s="196" customFormat="1" ht="12" customHeight="1" x14ac:dyDescent="0.2">
      <c r="A16" s="10" t="s">
        <v>97</v>
      </c>
      <c r="B16" s="388" t="s">
        <v>363</v>
      </c>
      <c r="C16" s="425"/>
      <c r="D16" s="425"/>
      <c r="E16" s="425"/>
      <c r="F16" s="425"/>
      <c r="G16" s="425"/>
    </row>
    <row r="17" spans="1:7" s="196" customFormat="1" ht="12" customHeight="1" x14ac:dyDescent="0.2">
      <c r="A17" s="10" t="s">
        <v>98</v>
      </c>
      <c r="B17" s="388" t="s">
        <v>198</v>
      </c>
      <c r="C17" s="425">
        <f>'9.1 sz. mell(műk.)'!C23+'9.3 sz. mell(fin)'!C23</f>
        <v>0</v>
      </c>
      <c r="D17" s="425">
        <f>'9.1 sz. mell(műk.)'!D23+'9.3 sz. mell(fin)'!D23</f>
        <v>0</v>
      </c>
      <c r="E17" s="425">
        <f>'9.1 sz. mell(műk.)'!E23+'9.3 sz. mell(fin)'!E23</f>
        <v>0</v>
      </c>
      <c r="F17" s="425">
        <f>'9.1 sz. mell(műk.)'!F23+'9.3 sz. mell(fin)'!F23</f>
        <v>0</v>
      </c>
      <c r="G17" s="425">
        <f>'9.1 sz. mell(műk.)'!G23+'9.3 sz. mell(fin)'!G23</f>
        <v>0</v>
      </c>
    </row>
    <row r="18" spans="1:7" s="196" customFormat="1" ht="12" customHeight="1" thickBot="1" x14ac:dyDescent="0.25">
      <c r="A18" s="12" t="s">
        <v>107</v>
      </c>
      <c r="B18" s="390" t="s">
        <v>199</v>
      </c>
      <c r="C18" s="426"/>
      <c r="D18" s="426"/>
      <c r="E18" s="426"/>
      <c r="F18" s="426"/>
      <c r="G18" s="426"/>
    </row>
    <row r="19" spans="1:7" s="196" customFormat="1" ht="12" customHeight="1" thickBot="1" x14ac:dyDescent="0.25">
      <c r="A19" s="16" t="s">
        <v>15</v>
      </c>
      <c r="B19" s="322" t="s">
        <v>200</v>
      </c>
      <c r="C19" s="323">
        <f>'9.1 sz. mell(műk.)'!C26+'9.3 sz. mell(fin)'!C26</f>
        <v>0</v>
      </c>
      <c r="D19" s="323">
        <f>'9.1 sz. mell(műk.)'!D26+'9.3 sz. mell(fin)'!D26</f>
        <v>0</v>
      </c>
      <c r="E19" s="323">
        <f>'9.1 sz. mell(műk.)'!E26+'9.3 sz. mell(fin)'!E26</f>
        <v>0</v>
      </c>
      <c r="F19" s="323">
        <f>'9.1 sz. mell(műk.)'!F26+'9.3 sz. mell(fin)'!F26</f>
        <v>0</v>
      </c>
      <c r="G19" s="323">
        <f>'9.1 sz. mell(műk.)'!G26+'9.3 sz. mell(fin)'!G26</f>
        <v>0</v>
      </c>
    </row>
    <row r="20" spans="1:7" s="196" customFormat="1" ht="12" customHeight="1" x14ac:dyDescent="0.2">
      <c r="A20" s="11" t="s">
        <v>77</v>
      </c>
      <c r="B20" s="387" t="s">
        <v>201</v>
      </c>
      <c r="C20" s="424">
        <f>'9.1 sz. mell(műk.)'!C27+'9.3 sz. mell(fin)'!C27</f>
        <v>0</v>
      </c>
      <c r="D20" s="424">
        <f>'9.1 sz. mell(műk.)'!D27+'9.3 sz. mell(fin)'!D27</f>
        <v>0</v>
      </c>
      <c r="E20" s="424">
        <f>'9.1 sz. mell(műk.)'!E27+'9.3 sz. mell(fin)'!E27</f>
        <v>0</v>
      </c>
      <c r="F20" s="424">
        <f>'9.1 sz. mell(műk.)'!F27+'9.3 sz. mell(fin)'!F27</f>
        <v>0</v>
      </c>
      <c r="G20" s="424">
        <f>'9.1 sz. mell(műk.)'!G27+'9.3 sz. mell(fin)'!G27</f>
        <v>0</v>
      </c>
    </row>
    <row r="21" spans="1:7" s="196" customFormat="1" ht="12" customHeight="1" x14ac:dyDescent="0.2">
      <c r="A21" s="10" t="s">
        <v>78</v>
      </c>
      <c r="B21" s="388" t="s">
        <v>202</v>
      </c>
      <c r="C21" s="425"/>
      <c r="D21" s="425"/>
      <c r="E21" s="425"/>
      <c r="F21" s="425"/>
      <c r="G21" s="425"/>
    </row>
    <row r="22" spans="1:7" s="196" customFormat="1" ht="12" customHeight="1" x14ac:dyDescent="0.2">
      <c r="A22" s="10" t="s">
        <v>79</v>
      </c>
      <c r="B22" s="388" t="s">
        <v>364</v>
      </c>
      <c r="C22" s="425">
        <f>'9.1 sz. mell(műk.)'!C28+'9.3 sz. mell(fin)'!C28</f>
        <v>0</v>
      </c>
      <c r="D22" s="425">
        <f>'9.1 sz. mell(műk.)'!D28+'9.3 sz. mell(fin)'!D28</f>
        <v>0</v>
      </c>
      <c r="E22" s="425">
        <f>'9.1 sz. mell(műk.)'!E28+'9.3 sz. mell(fin)'!E28</f>
        <v>0</v>
      </c>
      <c r="F22" s="425">
        <f>'9.1 sz. mell(műk.)'!F28+'9.3 sz. mell(fin)'!F28</f>
        <v>0</v>
      </c>
      <c r="G22" s="425">
        <f>'9.1 sz. mell(műk.)'!G28+'9.3 sz. mell(fin)'!G28</f>
        <v>0</v>
      </c>
    </row>
    <row r="23" spans="1:7" s="196" customFormat="1" ht="12" customHeight="1" x14ac:dyDescent="0.2">
      <c r="A23" s="10" t="s">
        <v>80</v>
      </c>
      <c r="B23" s="388" t="s">
        <v>365</v>
      </c>
      <c r="C23" s="425"/>
      <c r="D23" s="425"/>
      <c r="E23" s="425"/>
      <c r="F23" s="425"/>
      <c r="G23" s="425"/>
    </row>
    <row r="24" spans="1:7" s="196" customFormat="1" ht="12" customHeight="1" x14ac:dyDescent="0.2">
      <c r="A24" s="10" t="s">
        <v>128</v>
      </c>
      <c r="B24" s="388" t="s">
        <v>203</v>
      </c>
      <c r="C24" s="425">
        <f>'9.1 sz. mell(műk.)'!C29+'9.3 sz. mell(fin)'!C29</f>
        <v>0</v>
      </c>
      <c r="D24" s="425">
        <f>'9.1 sz. mell(műk.)'!D29+'9.3 sz. mell(fin)'!D29</f>
        <v>0</v>
      </c>
      <c r="E24" s="425">
        <f>'9.1 sz. mell(műk.)'!E29+'9.3 sz. mell(fin)'!E29</f>
        <v>0</v>
      </c>
      <c r="F24" s="425">
        <f>'9.1 sz. mell(műk.)'!F29+'9.3 sz. mell(fin)'!F29</f>
        <v>0</v>
      </c>
      <c r="G24" s="425">
        <f>'9.1 sz. mell(műk.)'!G29+'9.3 sz. mell(fin)'!G29</f>
        <v>0</v>
      </c>
    </row>
    <row r="25" spans="1:7" s="196" customFormat="1" ht="12" customHeight="1" thickBot="1" x14ac:dyDescent="0.25">
      <c r="A25" s="12" t="s">
        <v>129</v>
      </c>
      <c r="B25" s="391" t="s">
        <v>204</v>
      </c>
      <c r="C25" s="426"/>
      <c r="D25" s="426"/>
      <c r="E25" s="426"/>
      <c r="F25" s="426"/>
      <c r="G25" s="426"/>
    </row>
    <row r="26" spans="1:7" s="196" customFormat="1" ht="12" customHeight="1" thickBot="1" x14ac:dyDescent="0.25">
      <c r="A26" s="16" t="s">
        <v>130</v>
      </c>
      <c r="B26" s="322" t="s">
        <v>496</v>
      </c>
      <c r="C26" s="427">
        <f>'9.1 sz. mell(műk.)'!C25+'9.3 sz. mell(fin)'!C25</f>
        <v>155000</v>
      </c>
      <c r="D26" s="427">
        <f>'9.1 sz. mell(műk.)'!D25+'9.3 sz. mell(fin)'!D25</f>
        <v>155000</v>
      </c>
      <c r="E26" s="427">
        <f>'9.1 sz. mell(műk.)'!E25+'9.3 sz. mell(fin)'!E25</f>
        <v>155000</v>
      </c>
      <c r="F26" s="427">
        <f>'9.1 sz. mell(műk.)'!F25+'9.3 sz. mell(fin)'!F25</f>
        <v>155000</v>
      </c>
      <c r="G26" s="427">
        <f>'9.1 sz. mell(műk.)'!G25+'9.3 sz. mell(fin)'!G25</f>
        <v>115000</v>
      </c>
    </row>
    <row r="27" spans="1:7" s="196" customFormat="1" ht="12" customHeight="1" x14ac:dyDescent="0.2">
      <c r="A27" s="11" t="s">
        <v>206</v>
      </c>
      <c r="B27" s="387" t="s">
        <v>491</v>
      </c>
      <c r="C27" s="424"/>
      <c r="D27" s="424"/>
      <c r="E27" s="424"/>
      <c r="F27" s="424"/>
      <c r="G27" s="424"/>
    </row>
    <row r="28" spans="1:7" s="196" customFormat="1" ht="12" customHeight="1" x14ac:dyDescent="0.2">
      <c r="A28" s="10" t="s">
        <v>207</v>
      </c>
      <c r="B28" s="388" t="s">
        <v>492</v>
      </c>
      <c r="C28" s="425"/>
      <c r="D28" s="425"/>
      <c r="E28" s="425"/>
      <c r="F28" s="425"/>
      <c r="G28" s="425"/>
    </row>
    <row r="29" spans="1:7" s="196" customFormat="1" ht="12" customHeight="1" x14ac:dyDescent="0.2">
      <c r="A29" s="10" t="s">
        <v>208</v>
      </c>
      <c r="B29" s="388" t="s">
        <v>493</v>
      </c>
      <c r="C29" s="425"/>
      <c r="D29" s="425"/>
      <c r="E29" s="425"/>
      <c r="F29" s="425"/>
      <c r="G29" s="425"/>
    </row>
    <row r="30" spans="1:7" s="196" customFormat="1" ht="12" customHeight="1" x14ac:dyDescent="0.2">
      <c r="A30" s="10" t="s">
        <v>209</v>
      </c>
      <c r="B30" s="388" t="s">
        <v>494</v>
      </c>
      <c r="C30" s="425"/>
      <c r="D30" s="425"/>
      <c r="E30" s="425"/>
      <c r="F30" s="425"/>
      <c r="G30" s="425"/>
    </row>
    <row r="31" spans="1:7" s="196" customFormat="1" ht="12" customHeight="1" x14ac:dyDescent="0.2">
      <c r="A31" s="10" t="s">
        <v>488</v>
      </c>
      <c r="B31" s="388" t="s">
        <v>210</v>
      </c>
      <c r="C31" s="425"/>
      <c r="D31" s="425"/>
      <c r="E31" s="425"/>
      <c r="F31" s="425"/>
      <c r="G31" s="425"/>
    </row>
    <row r="32" spans="1:7" s="196" customFormat="1" ht="12" customHeight="1" x14ac:dyDescent="0.2">
      <c r="A32" s="10" t="s">
        <v>489</v>
      </c>
      <c r="B32" s="388" t="s">
        <v>211</v>
      </c>
      <c r="C32" s="425"/>
      <c r="D32" s="425"/>
      <c r="E32" s="425"/>
      <c r="F32" s="425"/>
      <c r="G32" s="425"/>
    </row>
    <row r="33" spans="1:7" s="196" customFormat="1" ht="12" customHeight="1" thickBot="1" x14ac:dyDescent="0.25">
      <c r="A33" s="12" t="s">
        <v>490</v>
      </c>
      <c r="B33" s="392" t="s">
        <v>212</v>
      </c>
      <c r="C33" s="426"/>
      <c r="D33" s="426"/>
      <c r="E33" s="426"/>
      <c r="F33" s="426"/>
      <c r="G33" s="426"/>
    </row>
    <row r="34" spans="1:7" s="196" customFormat="1" ht="12" customHeight="1" thickBot="1" x14ac:dyDescent="0.25">
      <c r="A34" s="16" t="s">
        <v>17</v>
      </c>
      <c r="B34" s="322" t="s">
        <v>372</v>
      </c>
      <c r="C34" s="323">
        <f>'9.1 sz. mell(műk.)'!C8+'9.3 sz. mell(fin)'!C8</f>
        <v>695010</v>
      </c>
      <c r="D34" s="323">
        <f>'9.1 sz. mell(műk.)'!D8+'9.3 sz. mell(fin)'!D8</f>
        <v>695010</v>
      </c>
      <c r="E34" s="323">
        <f>'9.1 sz. mell(műk.)'!E8+'9.3 sz. mell(fin)'!E8</f>
        <v>695010</v>
      </c>
      <c r="F34" s="323">
        <f>'9.1 sz. mell(műk.)'!F8+'9.3 sz. mell(fin)'!F8</f>
        <v>885298</v>
      </c>
      <c r="G34" s="323">
        <f>'9.1 sz. mell(műk.)'!G8+'9.3 sz. mell(fin)'!G8</f>
        <v>847835</v>
      </c>
    </row>
    <row r="35" spans="1:7" s="196" customFormat="1" ht="12" customHeight="1" x14ac:dyDescent="0.2">
      <c r="A35" s="11" t="s">
        <v>81</v>
      </c>
      <c r="B35" s="387" t="s">
        <v>215</v>
      </c>
      <c r="C35" s="405">
        <f>'9.1 sz. mell(műk.)'!C9+'9.3 sz. mell(fin)'!C9</f>
        <v>0</v>
      </c>
      <c r="D35" s="405">
        <f>'9.1 sz. mell(műk.)'!D9+'9.3 sz. mell(fin)'!D9</f>
        <v>0</v>
      </c>
      <c r="E35" s="405">
        <f>'9.1 sz. mell(műk.)'!E9+'9.3 sz. mell(fin)'!E9</f>
        <v>0</v>
      </c>
      <c r="F35" s="405">
        <f>'9.1 sz. mell(műk.)'!F9+'9.3 sz. mell(fin)'!F9</f>
        <v>0</v>
      </c>
      <c r="G35" s="405">
        <f>'9.1 sz. mell(műk.)'!G9+'9.3 sz. mell(fin)'!G9</f>
        <v>0</v>
      </c>
    </row>
    <row r="36" spans="1:7" s="196" customFormat="1" ht="12" customHeight="1" x14ac:dyDescent="0.2">
      <c r="A36" s="10" t="s">
        <v>82</v>
      </c>
      <c r="B36" s="388" t="s">
        <v>216</v>
      </c>
      <c r="C36" s="406">
        <f>'9.1 sz. mell(műk.)'!C10+'9.3 sz. mell(fin)'!C10</f>
        <v>640000</v>
      </c>
      <c r="D36" s="406">
        <f>'9.1 sz. mell(műk.)'!D10+'9.3 sz. mell(fin)'!D10</f>
        <v>640000</v>
      </c>
      <c r="E36" s="406">
        <f>'9.1 sz. mell(műk.)'!E10+'9.3 sz. mell(fin)'!E10</f>
        <v>640000</v>
      </c>
      <c r="F36" s="406">
        <f>'9.1 sz. mell(műk.)'!F10+'9.3 sz. mell(fin)'!F10</f>
        <v>796288</v>
      </c>
      <c r="G36" s="406">
        <f>'9.1 sz. mell(műk.)'!G10+'9.3 sz. mell(fin)'!G10</f>
        <v>796288</v>
      </c>
    </row>
    <row r="37" spans="1:7" s="196" customFormat="1" ht="12" customHeight="1" x14ac:dyDescent="0.2">
      <c r="A37" s="10" t="s">
        <v>83</v>
      </c>
      <c r="B37" s="388" t="s">
        <v>217</v>
      </c>
      <c r="C37" s="400">
        <f>'9.1 sz. mell(műk.)'!C11+'9.3 sz. mell(fin)'!C11</f>
        <v>0</v>
      </c>
      <c r="D37" s="400">
        <f>'9.1 sz. mell(műk.)'!D11+'9.3 sz. mell(fin)'!D11</f>
        <v>0</v>
      </c>
      <c r="E37" s="400">
        <f>'9.1 sz. mell(műk.)'!E11+'9.3 sz. mell(fin)'!E11</f>
        <v>0</v>
      </c>
      <c r="F37" s="400">
        <f>'9.1 sz. mell(műk.)'!F11+'9.3 sz. mell(fin)'!F11</f>
        <v>34000</v>
      </c>
      <c r="G37" s="400">
        <f>'9.1 sz. mell(műk.)'!G11+'9.3 sz. mell(fin)'!G11</f>
        <v>33934</v>
      </c>
    </row>
    <row r="38" spans="1:7" s="196" customFormat="1" ht="12" customHeight="1" x14ac:dyDescent="0.2">
      <c r="A38" s="10" t="s">
        <v>132</v>
      </c>
      <c r="B38" s="388" t="s">
        <v>218</v>
      </c>
      <c r="C38" s="399">
        <f>'9.1 sz. mell(műk.)'!C12+'9.3 sz. mell(fin)'!C12</f>
        <v>0</v>
      </c>
      <c r="D38" s="399">
        <f>'9.1 sz. mell(műk.)'!D12+'9.3 sz. mell(fin)'!D12</f>
        <v>0</v>
      </c>
      <c r="E38" s="399">
        <f>'9.1 sz. mell(műk.)'!E12+'9.3 sz. mell(fin)'!E12</f>
        <v>0</v>
      </c>
      <c r="F38" s="399">
        <f>'9.1 sz. mell(műk.)'!F12+'9.3 sz. mell(fin)'!F12</f>
        <v>0</v>
      </c>
      <c r="G38" s="399">
        <f>'9.1 sz. mell(műk.)'!G12+'9.3 sz. mell(fin)'!G12</f>
        <v>0</v>
      </c>
    </row>
    <row r="39" spans="1:7" s="196" customFormat="1" ht="12" customHeight="1" x14ac:dyDescent="0.2">
      <c r="A39" s="10" t="s">
        <v>133</v>
      </c>
      <c r="B39" s="388" t="s">
        <v>219</v>
      </c>
      <c r="C39" s="406">
        <f>'9.1 sz. mell(műk.)'!C13+'9.3 sz. mell(fin)'!C13</f>
        <v>0</v>
      </c>
      <c r="D39" s="406">
        <f>'9.1 sz. mell(műk.)'!D13+'9.3 sz. mell(fin)'!D13</f>
        <v>0</v>
      </c>
      <c r="E39" s="406">
        <f>'9.1 sz. mell(műk.)'!E13+'9.3 sz. mell(fin)'!E13</f>
        <v>0</v>
      </c>
      <c r="F39" s="406">
        <f>'9.1 sz. mell(műk.)'!F13+'9.3 sz. mell(fin)'!F13</f>
        <v>0</v>
      </c>
      <c r="G39" s="406">
        <f>'9.1 sz. mell(műk.)'!G13+'9.3 sz. mell(fin)'!G13</f>
        <v>0</v>
      </c>
    </row>
    <row r="40" spans="1:7" s="196" customFormat="1" ht="12" customHeight="1" x14ac:dyDescent="0.2">
      <c r="A40" s="10" t="s">
        <v>134</v>
      </c>
      <c r="B40" s="388" t="s">
        <v>220</v>
      </c>
      <c r="C40" s="400">
        <f>'9.1 sz. mell(műk.)'!C14+'9.3 sz. mell(fin)'!C14</f>
        <v>55000</v>
      </c>
      <c r="D40" s="400">
        <f>'9.1 sz. mell(műk.)'!D14+'9.3 sz. mell(fin)'!D14</f>
        <v>55000</v>
      </c>
      <c r="E40" s="400">
        <f>'9.1 sz. mell(műk.)'!E14+'9.3 sz. mell(fin)'!E14</f>
        <v>55000</v>
      </c>
      <c r="F40" s="400">
        <f>'9.1 sz. mell(műk.)'!F14+'9.3 sz. mell(fin)'!F14</f>
        <v>55000</v>
      </c>
      <c r="G40" s="400">
        <f>'9.1 sz. mell(műk.)'!G14+'9.3 sz. mell(fin)'!G14</f>
        <v>17608</v>
      </c>
    </row>
    <row r="41" spans="1:7" s="196" customFormat="1" ht="12" customHeight="1" x14ac:dyDescent="0.2">
      <c r="A41" s="10" t="s">
        <v>135</v>
      </c>
      <c r="B41" s="388" t="s">
        <v>221</v>
      </c>
      <c r="C41" s="400">
        <f>'9.1 sz. mell(műk.)'!C15+'9.3 sz. mell(fin)'!C15</f>
        <v>0</v>
      </c>
      <c r="D41" s="400">
        <f>'9.1 sz. mell(műk.)'!D15+'9.3 sz. mell(fin)'!D15</f>
        <v>0</v>
      </c>
      <c r="E41" s="400">
        <f>'9.1 sz. mell(műk.)'!E15+'9.3 sz. mell(fin)'!E15</f>
        <v>0</v>
      </c>
      <c r="F41" s="400">
        <f>'9.1 sz. mell(műk.)'!F15+'9.3 sz. mell(fin)'!F15</f>
        <v>0</v>
      </c>
      <c r="G41" s="400">
        <f>'9.1 sz. mell(műk.)'!G15+'9.3 sz. mell(fin)'!G15</f>
        <v>0</v>
      </c>
    </row>
    <row r="42" spans="1:7" s="196" customFormat="1" ht="12" customHeight="1" x14ac:dyDescent="0.2">
      <c r="A42" s="10" t="s">
        <v>136</v>
      </c>
      <c r="B42" s="388" t="s">
        <v>495</v>
      </c>
      <c r="C42" s="400">
        <f>'9.1 sz. mell(műk.)'!C16+'9.3 sz. mell(fin)'!C16</f>
        <v>10</v>
      </c>
      <c r="D42" s="400">
        <f>'9.1 sz. mell(műk.)'!D16+'9.3 sz. mell(fin)'!D16</f>
        <v>10</v>
      </c>
      <c r="E42" s="400">
        <f>'9.1 sz. mell(műk.)'!E16+'9.3 sz. mell(fin)'!E16</f>
        <v>10</v>
      </c>
      <c r="F42" s="400">
        <f>'9.1 sz. mell(műk.)'!F16+'9.3 sz. mell(fin)'!F16</f>
        <v>10</v>
      </c>
      <c r="G42" s="400">
        <f>'9.1 sz. mell(műk.)'!G16+'9.3 sz. mell(fin)'!G16</f>
        <v>5</v>
      </c>
    </row>
    <row r="43" spans="1:7" s="196" customFormat="1" ht="12" customHeight="1" x14ac:dyDescent="0.2">
      <c r="A43" s="10" t="s">
        <v>213</v>
      </c>
      <c r="B43" s="388" t="s">
        <v>223</v>
      </c>
      <c r="C43" s="400">
        <f>'9.1 sz. mell(műk.)'!C17+'9.3 sz. mell(fin)'!C17</f>
        <v>0</v>
      </c>
      <c r="D43" s="400">
        <f>'9.1 sz. mell(műk.)'!D17+'9.3 sz. mell(fin)'!D17</f>
        <v>0</v>
      </c>
      <c r="E43" s="400">
        <f>'9.1 sz. mell(műk.)'!E17+'9.3 sz. mell(fin)'!E17</f>
        <v>0</v>
      </c>
      <c r="F43" s="400">
        <f>'9.1 sz. mell(műk.)'!F17+'9.3 sz. mell(fin)'!F17</f>
        <v>0</v>
      </c>
      <c r="G43" s="400">
        <f>'9.1 sz. mell(műk.)'!G17+'9.3 sz. mell(fin)'!G17</f>
        <v>0</v>
      </c>
    </row>
    <row r="44" spans="1:7" s="196" customFormat="1" ht="12" customHeight="1" x14ac:dyDescent="0.2">
      <c r="A44" s="12" t="s">
        <v>214</v>
      </c>
      <c r="B44" s="391" t="s">
        <v>374</v>
      </c>
      <c r="C44" s="400">
        <f>'9.1 sz. mell(műk.)'!C18+'9.3 sz. mell(fin)'!C18</f>
        <v>0</v>
      </c>
      <c r="D44" s="400">
        <f>'9.1 sz. mell(műk.)'!D18+'9.3 sz. mell(fin)'!D18</f>
        <v>0</v>
      </c>
      <c r="E44" s="400">
        <f>'9.1 sz. mell(műk.)'!E18+'9.3 sz. mell(fin)'!E18</f>
        <v>0</v>
      </c>
      <c r="F44" s="400">
        <f>'9.1 sz. mell(műk.)'!F18+'9.3 sz. mell(fin)'!F18</f>
        <v>0</v>
      </c>
      <c r="G44" s="400">
        <f>'9.1 sz. mell(műk.)'!G18+'9.3 sz. mell(fin)'!G18</f>
        <v>0</v>
      </c>
    </row>
    <row r="45" spans="1:7" s="196" customFormat="1" ht="12" customHeight="1" thickBot="1" x14ac:dyDescent="0.25">
      <c r="A45" s="12" t="s">
        <v>373</v>
      </c>
      <c r="B45" s="390" t="s">
        <v>224</v>
      </c>
      <c r="C45" s="407">
        <f>'9.1 sz. mell(műk.)'!C19+'9.3 sz. mell(fin)'!C19</f>
        <v>0</v>
      </c>
      <c r="D45" s="407">
        <f>'9.1 sz. mell(műk.)'!D19+'9.3 sz. mell(fin)'!D19</f>
        <v>0</v>
      </c>
      <c r="E45" s="407">
        <f>'9.1 sz. mell(műk.)'!E19+'9.3 sz. mell(fin)'!E19</f>
        <v>0</v>
      </c>
      <c r="F45" s="407">
        <f>'9.1 sz. mell(műk.)'!F19+'9.3 sz. mell(fin)'!F19</f>
        <v>0</v>
      </c>
      <c r="G45" s="407">
        <f>'9.1 sz. mell(műk.)'!G19+'9.3 sz. mell(fin)'!G19</f>
        <v>0</v>
      </c>
    </row>
    <row r="46" spans="1:7" s="196" customFormat="1" ht="12" customHeight="1" thickBot="1" x14ac:dyDescent="0.25">
      <c r="A46" s="16" t="s">
        <v>18</v>
      </c>
      <c r="B46" s="322" t="s">
        <v>225</v>
      </c>
      <c r="C46" s="323">
        <f>'9.1 sz. mell(műk.)'!C31+'9.3 sz. mell(fin)'!C31</f>
        <v>0</v>
      </c>
      <c r="D46" s="323">
        <f>'9.1 sz. mell(műk.)'!D31+'9.3 sz. mell(fin)'!D31</f>
        <v>0</v>
      </c>
      <c r="E46" s="323">
        <f>'9.1 sz. mell(műk.)'!E31+'9.3 sz. mell(fin)'!E31</f>
        <v>0</v>
      </c>
      <c r="F46" s="323">
        <f>'9.1 sz. mell(műk.)'!F31+'9.3 sz. mell(fin)'!F31</f>
        <v>0</v>
      </c>
      <c r="G46" s="323">
        <f>'9.1 sz. mell(műk.)'!G31+'9.3 sz. mell(fin)'!G31</f>
        <v>0</v>
      </c>
    </row>
    <row r="47" spans="1:7" s="196" customFormat="1" ht="12" customHeight="1" x14ac:dyDescent="0.2">
      <c r="A47" s="11" t="s">
        <v>84</v>
      </c>
      <c r="B47" s="387" t="s">
        <v>229</v>
      </c>
      <c r="C47" s="325">
        <f>'9.1 sz. mell(műk.)'!C32+'9.3 sz. mell(fin)'!C32</f>
        <v>0</v>
      </c>
      <c r="D47" s="325">
        <f>'9.1 sz. mell(műk.)'!D32+'9.3 sz. mell(fin)'!D32</f>
        <v>0</v>
      </c>
      <c r="E47" s="325">
        <f>'9.1 sz. mell(műk.)'!E32+'9.3 sz. mell(fin)'!E32</f>
        <v>0</v>
      </c>
      <c r="F47" s="325">
        <f>'9.1 sz. mell(műk.)'!F32+'9.3 sz. mell(fin)'!F32</f>
        <v>0</v>
      </c>
      <c r="G47" s="325">
        <f>'9.1 sz. mell(műk.)'!G32+'9.3 sz. mell(fin)'!G32</f>
        <v>0</v>
      </c>
    </row>
    <row r="48" spans="1:7" s="196" customFormat="1" ht="12" customHeight="1" x14ac:dyDescent="0.2">
      <c r="A48" s="10" t="s">
        <v>85</v>
      </c>
      <c r="B48" s="388" t="s">
        <v>230</v>
      </c>
      <c r="C48" s="400">
        <f>'9.1 sz. mell(műk.)'!C33+'9.3 sz. mell(fin)'!C33</f>
        <v>0</v>
      </c>
      <c r="D48" s="400">
        <f>'9.1 sz. mell(műk.)'!D33+'9.3 sz. mell(fin)'!D33</f>
        <v>0</v>
      </c>
      <c r="E48" s="400">
        <f>'9.1 sz. mell(műk.)'!E33+'9.3 sz. mell(fin)'!E33</f>
        <v>0</v>
      </c>
      <c r="F48" s="400">
        <f>'9.1 sz. mell(műk.)'!F33+'9.3 sz. mell(fin)'!F33</f>
        <v>0</v>
      </c>
      <c r="G48" s="400">
        <f>'9.1 sz. mell(műk.)'!G33+'9.3 sz. mell(fin)'!G33</f>
        <v>0</v>
      </c>
    </row>
    <row r="49" spans="1:7" s="196" customFormat="1" ht="12" customHeight="1" x14ac:dyDescent="0.2">
      <c r="A49" s="10" t="s">
        <v>226</v>
      </c>
      <c r="B49" s="388" t="s">
        <v>231</v>
      </c>
      <c r="C49" s="400">
        <f>'9.1 sz. mell(műk.)'!C34+'9.3 sz. mell(fin)'!C34</f>
        <v>0</v>
      </c>
      <c r="D49" s="400">
        <f>'9.1 sz. mell(műk.)'!D34+'9.3 sz. mell(fin)'!D34</f>
        <v>0</v>
      </c>
      <c r="E49" s="400">
        <f>'9.1 sz. mell(műk.)'!E34+'9.3 sz. mell(fin)'!E34</f>
        <v>0</v>
      </c>
      <c r="F49" s="400">
        <f>'9.1 sz. mell(műk.)'!F34+'9.3 sz. mell(fin)'!F34</f>
        <v>0</v>
      </c>
      <c r="G49" s="400">
        <f>'9.1 sz. mell(műk.)'!G34+'9.3 sz. mell(fin)'!G34</f>
        <v>0</v>
      </c>
    </row>
    <row r="50" spans="1:7" s="196" customFormat="1" ht="12" customHeight="1" x14ac:dyDescent="0.2">
      <c r="A50" s="10" t="s">
        <v>227</v>
      </c>
      <c r="B50" s="388" t="s">
        <v>232</v>
      </c>
      <c r="C50" s="428"/>
      <c r="D50" s="428"/>
      <c r="E50" s="428"/>
      <c r="F50" s="428"/>
      <c r="G50" s="428"/>
    </row>
    <row r="51" spans="1:7" s="196" customFormat="1" ht="12" customHeight="1" thickBot="1" x14ac:dyDescent="0.25">
      <c r="A51" s="12" t="s">
        <v>228</v>
      </c>
      <c r="B51" s="390" t="s">
        <v>233</v>
      </c>
      <c r="C51" s="429"/>
      <c r="D51" s="429"/>
      <c r="E51" s="429"/>
      <c r="F51" s="429"/>
      <c r="G51" s="429"/>
    </row>
    <row r="52" spans="1:7" s="196" customFormat="1" ht="12" customHeight="1" thickBot="1" x14ac:dyDescent="0.25">
      <c r="A52" s="16" t="s">
        <v>137</v>
      </c>
      <c r="B52" s="322" t="s">
        <v>234</v>
      </c>
      <c r="C52" s="323">
        <f>'9.1 sz. mell(műk.)'!C35+'9.3 sz. mell(fin)'!C35</f>
        <v>0</v>
      </c>
      <c r="D52" s="323">
        <f>'9.1 sz. mell(műk.)'!D35+'9.3 sz. mell(fin)'!D35</f>
        <v>0</v>
      </c>
      <c r="E52" s="323">
        <f>'9.1 sz. mell(műk.)'!E35+'9.3 sz. mell(fin)'!E35</f>
        <v>0</v>
      </c>
      <c r="F52" s="323">
        <f>'9.1 sz. mell(műk.)'!F35+'9.3 sz. mell(fin)'!F35</f>
        <v>0</v>
      </c>
      <c r="G52" s="323">
        <f>'9.1 sz. mell(műk.)'!G35+'9.3 sz. mell(fin)'!G35</f>
        <v>0</v>
      </c>
    </row>
    <row r="53" spans="1:7" s="196" customFormat="1" ht="12" customHeight="1" x14ac:dyDescent="0.2">
      <c r="A53" s="11" t="s">
        <v>86</v>
      </c>
      <c r="B53" s="387" t="s">
        <v>235</v>
      </c>
      <c r="C53" s="424"/>
      <c r="D53" s="424"/>
      <c r="E53" s="424"/>
      <c r="F53" s="424"/>
      <c r="G53" s="424"/>
    </row>
    <row r="54" spans="1:7" s="196" customFormat="1" ht="12" customHeight="1" x14ac:dyDescent="0.2">
      <c r="A54" s="10" t="s">
        <v>87</v>
      </c>
      <c r="B54" s="388" t="s">
        <v>366</v>
      </c>
      <c r="C54" s="425"/>
      <c r="D54" s="425"/>
      <c r="E54" s="425"/>
      <c r="F54" s="425"/>
      <c r="G54" s="425"/>
    </row>
    <row r="55" spans="1:7" s="196" customFormat="1" ht="12" customHeight="1" x14ac:dyDescent="0.2">
      <c r="A55" s="10" t="s">
        <v>238</v>
      </c>
      <c r="B55" s="388" t="s">
        <v>236</v>
      </c>
      <c r="C55" s="425"/>
      <c r="D55" s="425"/>
      <c r="E55" s="425"/>
      <c r="F55" s="425"/>
      <c r="G55" s="425"/>
    </row>
    <row r="56" spans="1:7" s="196" customFormat="1" ht="12" customHeight="1" thickBot="1" x14ac:dyDescent="0.25">
      <c r="A56" s="12" t="s">
        <v>239</v>
      </c>
      <c r="B56" s="390" t="s">
        <v>237</v>
      </c>
      <c r="C56" s="426"/>
      <c r="D56" s="426"/>
      <c r="E56" s="426"/>
      <c r="F56" s="426"/>
      <c r="G56" s="426"/>
    </row>
    <row r="57" spans="1:7" s="196" customFormat="1" ht="12" customHeight="1" thickBot="1" x14ac:dyDescent="0.25">
      <c r="A57" s="16" t="s">
        <v>20</v>
      </c>
      <c r="B57" s="324" t="s">
        <v>240</v>
      </c>
      <c r="C57" s="323">
        <f>'9.1 sz. mell(műk.)'!C36+'9.3 sz. mell(fin)'!C36</f>
        <v>0</v>
      </c>
      <c r="D57" s="323">
        <f>'9.1 sz. mell(műk.)'!D36+'9.3 sz. mell(fin)'!D36</f>
        <v>0</v>
      </c>
      <c r="E57" s="323">
        <f>'9.1 sz. mell(műk.)'!E36+'9.3 sz. mell(fin)'!E36</f>
        <v>0</v>
      </c>
      <c r="F57" s="323">
        <f>'9.1 sz. mell(műk.)'!F36+'9.3 sz. mell(fin)'!F36</f>
        <v>0</v>
      </c>
      <c r="G57" s="323">
        <f>'9.1 sz. mell(műk.)'!G36+'9.3 sz. mell(fin)'!G36</f>
        <v>0</v>
      </c>
    </row>
    <row r="58" spans="1:7" s="196" customFormat="1" ht="12" customHeight="1" x14ac:dyDescent="0.2">
      <c r="A58" s="11" t="s">
        <v>138</v>
      </c>
      <c r="B58" s="387" t="s">
        <v>242</v>
      </c>
      <c r="C58" s="428"/>
      <c r="D58" s="428"/>
      <c r="E58" s="428"/>
      <c r="F58" s="428"/>
      <c r="G58" s="428"/>
    </row>
    <row r="59" spans="1:7" s="196" customFormat="1" ht="12" customHeight="1" x14ac:dyDescent="0.2">
      <c r="A59" s="10" t="s">
        <v>139</v>
      </c>
      <c r="B59" s="388" t="s">
        <v>367</v>
      </c>
      <c r="C59" s="428"/>
      <c r="D59" s="428"/>
      <c r="E59" s="428"/>
      <c r="F59" s="428"/>
      <c r="G59" s="428"/>
    </row>
    <row r="60" spans="1:7" s="196" customFormat="1" ht="12" customHeight="1" x14ac:dyDescent="0.2">
      <c r="A60" s="10" t="s">
        <v>168</v>
      </c>
      <c r="B60" s="388" t="s">
        <v>243</v>
      </c>
      <c r="C60" s="428"/>
      <c r="D60" s="428"/>
      <c r="E60" s="428"/>
      <c r="F60" s="428"/>
      <c r="G60" s="428"/>
    </row>
    <row r="61" spans="1:7" s="196" customFormat="1" ht="12" customHeight="1" thickBot="1" x14ac:dyDescent="0.25">
      <c r="A61" s="12" t="s">
        <v>241</v>
      </c>
      <c r="B61" s="390" t="s">
        <v>244</v>
      </c>
      <c r="C61" s="428"/>
      <c r="D61" s="428"/>
      <c r="E61" s="428"/>
      <c r="F61" s="428"/>
      <c r="G61" s="428"/>
    </row>
    <row r="62" spans="1:7" s="196" customFormat="1" ht="12" customHeight="1" thickBot="1" x14ac:dyDescent="0.25">
      <c r="A62" s="241" t="s">
        <v>414</v>
      </c>
      <c r="B62" s="322" t="s">
        <v>245</v>
      </c>
      <c r="C62" s="427">
        <f>'9.1 sz. mell(műk.)'!C37+'9.3 sz. mell(fin)'!C37</f>
        <v>850010</v>
      </c>
      <c r="D62" s="427">
        <f>'9.1 sz. mell(műk.)'!D37+'9.3 sz. mell(fin)'!D37</f>
        <v>850010</v>
      </c>
      <c r="E62" s="427">
        <f>'9.1 sz. mell(műk.)'!E37+'9.3 sz. mell(fin)'!E37</f>
        <v>850010</v>
      </c>
      <c r="F62" s="427">
        <f>'9.1 sz. mell(műk.)'!F37+'9.3 sz. mell(fin)'!F37</f>
        <v>1040298</v>
      </c>
      <c r="G62" s="427">
        <f>'9.1 sz. mell(műk.)'!G37+'9.3 sz. mell(fin)'!G37</f>
        <v>962835</v>
      </c>
    </row>
    <row r="63" spans="1:7" s="196" customFormat="1" ht="12" customHeight="1" thickBot="1" x14ac:dyDescent="0.25">
      <c r="A63" s="230" t="s">
        <v>246</v>
      </c>
      <c r="B63" s="324" t="s">
        <v>247</v>
      </c>
      <c r="C63" s="323">
        <f>SUM(C64:C66)</f>
        <v>0</v>
      </c>
      <c r="D63" s="323">
        <f>SUM(D64:D66)</f>
        <v>0</v>
      </c>
      <c r="E63" s="323">
        <f>SUM(E64:E66)</f>
        <v>0</v>
      </c>
      <c r="F63" s="323">
        <f>SUM(F64:F66)</f>
        <v>0</v>
      </c>
      <c r="G63" s="323">
        <f>SUM(G64:G66)</f>
        <v>0</v>
      </c>
    </row>
    <row r="64" spans="1:7" s="196" customFormat="1" ht="12" customHeight="1" x14ac:dyDescent="0.2">
      <c r="A64" s="11" t="s">
        <v>278</v>
      </c>
      <c r="B64" s="387" t="s">
        <v>248</v>
      </c>
      <c r="C64" s="428"/>
      <c r="D64" s="428"/>
      <c r="E64" s="428"/>
      <c r="F64" s="428"/>
      <c r="G64" s="428"/>
    </row>
    <row r="65" spans="1:7" s="196" customFormat="1" ht="12" customHeight="1" x14ac:dyDescent="0.2">
      <c r="A65" s="10" t="s">
        <v>287</v>
      </c>
      <c r="B65" s="388" t="s">
        <v>249</v>
      </c>
      <c r="C65" s="428"/>
      <c r="D65" s="428"/>
      <c r="E65" s="428"/>
      <c r="F65" s="428"/>
      <c r="G65" s="428"/>
    </row>
    <row r="66" spans="1:7" s="196" customFormat="1" ht="12" customHeight="1" thickBot="1" x14ac:dyDescent="0.25">
      <c r="A66" s="12" t="s">
        <v>288</v>
      </c>
      <c r="B66" s="393" t="s">
        <v>399</v>
      </c>
      <c r="C66" s="428"/>
      <c r="D66" s="428"/>
      <c r="E66" s="428"/>
      <c r="F66" s="428"/>
      <c r="G66" s="428"/>
    </row>
    <row r="67" spans="1:7" s="196" customFormat="1" ht="12" customHeight="1" thickBot="1" x14ac:dyDescent="0.25">
      <c r="A67" s="230" t="s">
        <v>251</v>
      </c>
      <c r="B67" s="324" t="s">
        <v>252</v>
      </c>
      <c r="C67" s="323">
        <f>SUM(C68:C71)</f>
        <v>0</v>
      </c>
      <c r="D67" s="323">
        <f>SUM(D68:D71)</f>
        <v>0</v>
      </c>
      <c r="E67" s="323">
        <f>SUM(E68:E71)</f>
        <v>0</v>
      </c>
      <c r="F67" s="323">
        <f>SUM(F68:F71)</f>
        <v>0</v>
      </c>
      <c r="G67" s="323">
        <f>SUM(G68:G71)</f>
        <v>0</v>
      </c>
    </row>
    <row r="68" spans="1:7" s="196" customFormat="1" ht="12" customHeight="1" x14ac:dyDescent="0.2">
      <c r="A68" s="11" t="s">
        <v>115</v>
      </c>
      <c r="B68" s="387" t="s">
        <v>253</v>
      </c>
      <c r="C68" s="428"/>
      <c r="D68" s="428"/>
      <c r="E68" s="428"/>
      <c r="F68" s="428"/>
      <c r="G68" s="428"/>
    </row>
    <row r="69" spans="1:7" s="196" customFormat="1" ht="12" customHeight="1" x14ac:dyDescent="0.2">
      <c r="A69" s="10" t="s">
        <v>116</v>
      </c>
      <c r="B69" s="388" t="s">
        <v>254</v>
      </c>
      <c r="C69" s="428"/>
      <c r="D69" s="428"/>
      <c r="E69" s="428"/>
      <c r="F69" s="428"/>
      <c r="G69" s="428"/>
    </row>
    <row r="70" spans="1:7" s="196" customFormat="1" ht="12" customHeight="1" x14ac:dyDescent="0.2">
      <c r="A70" s="10" t="s">
        <v>279</v>
      </c>
      <c r="B70" s="388" t="s">
        <v>255</v>
      </c>
      <c r="C70" s="428"/>
      <c r="D70" s="428"/>
      <c r="E70" s="428"/>
      <c r="F70" s="428"/>
      <c r="G70" s="428"/>
    </row>
    <row r="71" spans="1:7" s="196" customFormat="1" ht="12" customHeight="1" thickBot="1" x14ac:dyDescent="0.25">
      <c r="A71" s="12" t="s">
        <v>280</v>
      </c>
      <c r="B71" s="390" t="s">
        <v>256</v>
      </c>
      <c r="C71" s="428"/>
      <c r="D71" s="428"/>
      <c r="E71" s="428"/>
      <c r="F71" s="428"/>
      <c r="G71" s="428"/>
    </row>
    <row r="72" spans="1:7" s="196" customFormat="1" ht="12" customHeight="1" thickBot="1" x14ac:dyDescent="0.25">
      <c r="A72" s="230" t="s">
        <v>257</v>
      </c>
      <c r="B72" s="324" t="s">
        <v>258</v>
      </c>
      <c r="C72" s="323">
        <f>SUM(C73:C74)</f>
        <v>904499</v>
      </c>
      <c r="D72" s="323">
        <f>SUM(D73:D74)</f>
        <v>904499</v>
      </c>
      <c r="E72" s="323">
        <f>SUM(E73:E74)</f>
        <v>904499</v>
      </c>
      <c r="F72" s="323">
        <f>SUM(F73:F74)</f>
        <v>982194</v>
      </c>
      <c r="G72" s="323">
        <f>SUM(G73:G74)</f>
        <v>982194</v>
      </c>
    </row>
    <row r="73" spans="1:7" s="196" customFormat="1" ht="12" customHeight="1" x14ac:dyDescent="0.2">
      <c r="A73" s="11" t="s">
        <v>281</v>
      </c>
      <c r="B73" s="387" t="s">
        <v>259</v>
      </c>
      <c r="C73" s="428">
        <f>'9.1 sz. mell(műk.)'!C39+'9.3 sz. mell(fin)'!C39</f>
        <v>904499</v>
      </c>
      <c r="D73" s="428">
        <f>'9.1 sz. mell(műk.)'!D39+'9.3 sz. mell(fin)'!D39</f>
        <v>904499</v>
      </c>
      <c r="E73" s="428">
        <f>'9.1 sz. mell(műk.)'!E39+'9.3 sz. mell(fin)'!E39</f>
        <v>904499</v>
      </c>
      <c r="F73" s="428">
        <f>'9.1 sz. mell(műk.)'!F39+'9.3 sz. mell(fin)'!F39</f>
        <v>982194</v>
      </c>
      <c r="G73" s="428">
        <f>'9.1 sz. mell(műk.)'!G39+'9.3 sz. mell(fin)'!G39</f>
        <v>982194</v>
      </c>
    </row>
    <row r="74" spans="1:7" s="196" customFormat="1" ht="12" customHeight="1" thickBot="1" x14ac:dyDescent="0.25">
      <c r="A74" s="12" t="s">
        <v>282</v>
      </c>
      <c r="B74" s="390" t="s">
        <v>260</v>
      </c>
      <c r="C74" s="428">
        <f>'9.1 sz. mell(műk.)'!C40+'9.3 sz. mell(fin)'!C40</f>
        <v>0</v>
      </c>
      <c r="D74" s="428">
        <f>'9.1 sz. mell(műk.)'!D40+'9.3 sz. mell(fin)'!D40</f>
        <v>0</v>
      </c>
      <c r="E74" s="428">
        <f>'9.1 sz. mell(műk.)'!E40+'9.3 sz. mell(fin)'!E40</f>
        <v>0</v>
      </c>
      <c r="F74" s="428">
        <f>'9.1 sz. mell(műk.)'!F40+'9.3 sz. mell(fin)'!F40</f>
        <v>0</v>
      </c>
      <c r="G74" s="428">
        <f>'9.1 sz. mell(műk.)'!G40+'9.3 sz. mell(fin)'!G40</f>
        <v>0</v>
      </c>
    </row>
    <row r="75" spans="1:7" s="196" customFormat="1" ht="12" customHeight="1" thickBot="1" x14ac:dyDescent="0.25">
      <c r="A75" s="230" t="s">
        <v>261</v>
      </c>
      <c r="B75" s="324" t="s">
        <v>262</v>
      </c>
      <c r="C75" s="323">
        <f>SUM(C76:C78)</f>
        <v>0</v>
      </c>
      <c r="D75" s="323">
        <f>SUM(D76:D78)</f>
        <v>0</v>
      </c>
      <c r="E75" s="323">
        <f>SUM(E76:E78)</f>
        <v>0</v>
      </c>
      <c r="F75" s="323">
        <f>SUM(F76:F78)</f>
        <v>0</v>
      </c>
      <c r="G75" s="323">
        <f>SUM(G76:G78)</f>
        <v>0</v>
      </c>
    </row>
    <row r="76" spans="1:7" s="196" customFormat="1" ht="12" customHeight="1" x14ac:dyDescent="0.2">
      <c r="A76" s="11" t="s">
        <v>283</v>
      </c>
      <c r="B76" s="423" t="s">
        <v>511</v>
      </c>
      <c r="C76" s="428"/>
      <c r="D76" s="428"/>
      <c r="E76" s="428"/>
      <c r="F76" s="428"/>
      <c r="G76" s="428"/>
    </row>
    <row r="77" spans="1:7" s="196" customFormat="1" ht="12" customHeight="1" x14ac:dyDescent="0.2">
      <c r="A77" s="10" t="s">
        <v>284</v>
      </c>
      <c r="B77" s="388" t="s">
        <v>264</v>
      </c>
      <c r="C77" s="428"/>
      <c r="D77" s="428"/>
      <c r="E77" s="428"/>
      <c r="F77" s="428"/>
      <c r="G77" s="428"/>
    </row>
    <row r="78" spans="1:7" s="196" customFormat="1" ht="12" customHeight="1" thickBot="1" x14ac:dyDescent="0.25">
      <c r="A78" s="12" t="s">
        <v>285</v>
      </c>
      <c r="B78" s="390" t="s">
        <v>265</v>
      </c>
      <c r="C78" s="428"/>
      <c r="D78" s="428"/>
      <c r="E78" s="428"/>
      <c r="F78" s="428"/>
      <c r="G78" s="428"/>
    </row>
    <row r="79" spans="1:7" s="196" customFormat="1" ht="12" customHeight="1" thickBot="1" x14ac:dyDescent="0.25">
      <c r="A79" s="230" t="s">
        <v>266</v>
      </c>
      <c r="B79" s="324" t="s">
        <v>286</v>
      </c>
      <c r="C79" s="323">
        <f>SUM(C80:C83)</f>
        <v>0</v>
      </c>
      <c r="D79" s="323">
        <f>SUM(D80:D83)</f>
        <v>0</v>
      </c>
      <c r="E79" s="323">
        <f>SUM(E80:E83)</f>
        <v>0</v>
      </c>
      <c r="F79" s="323">
        <f>SUM(F80:F83)</f>
        <v>0</v>
      </c>
      <c r="G79" s="323">
        <f>SUM(G80:G83)</f>
        <v>0</v>
      </c>
    </row>
    <row r="80" spans="1:7" s="196" customFormat="1" ht="12" customHeight="1" x14ac:dyDescent="0.2">
      <c r="A80" s="200" t="s">
        <v>267</v>
      </c>
      <c r="B80" s="387" t="s">
        <v>268</v>
      </c>
      <c r="C80" s="428"/>
      <c r="D80" s="428"/>
      <c r="E80" s="428"/>
      <c r="F80" s="428"/>
      <c r="G80" s="428"/>
    </row>
    <row r="81" spans="1:7" s="196" customFormat="1" ht="12" customHeight="1" x14ac:dyDescent="0.2">
      <c r="A81" s="201" t="s">
        <v>269</v>
      </c>
      <c r="B81" s="388" t="s">
        <v>270</v>
      </c>
      <c r="C81" s="428"/>
      <c r="D81" s="428"/>
      <c r="E81" s="428"/>
      <c r="F81" s="428"/>
      <c r="G81" s="428"/>
    </row>
    <row r="82" spans="1:7" s="196" customFormat="1" ht="12" customHeight="1" x14ac:dyDescent="0.2">
      <c r="A82" s="201" t="s">
        <v>271</v>
      </c>
      <c r="B82" s="388" t="s">
        <v>272</v>
      </c>
      <c r="C82" s="428"/>
      <c r="D82" s="428"/>
      <c r="E82" s="428"/>
      <c r="F82" s="428"/>
      <c r="G82" s="428"/>
    </row>
    <row r="83" spans="1:7" s="196" customFormat="1" ht="12" customHeight="1" thickBot="1" x14ac:dyDescent="0.25">
      <c r="A83" s="202" t="s">
        <v>273</v>
      </c>
      <c r="B83" s="390" t="s">
        <v>274</v>
      </c>
      <c r="C83" s="428"/>
      <c r="D83" s="428"/>
      <c r="E83" s="428"/>
      <c r="F83" s="428"/>
      <c r="G83" s="428"/>
    </row>
    <row r="84" spans="1:7" s="196" customFormat="1" ht="12" customHeight="1" thickBot="1" x14ac:dyDescent="0.25">
      <c r="A84" s="230" t="s">
        <v>275</v>
      </c>
      <c r="B84" s="324" t="s">
        <v>413</v>
      </c>
      <c r="C84" s="430"/>
      <c r="D84" s="430"/>
      <c r="E84" s="430"/>
      <c r="F84" s="430"/>
      <c r="G84" s="430"/>
    </row>
    <row r="85" spans="1:7" s="196" customFormat="1" ht="13.5" customHeight="1" thickBot="1" x14ac:dyDescent="0.25">
      <c r="A85" s="230" t="s">
        <v>277</v>
      </c>
      <c r="B85" s="324" t="s">
        <v>276</v>
      </c>
      <c r="C85" s="430"/>
      <c r="D85" s="430"/>
      <c r="E85" s="430"/>
      <c r="F85" s="430"/>
      <c r="G85" s="430"/>
    </row>
    <row r="86" spans="1:7" s="196" customFormat="1" ht="15.75" customHeight="1" thickBot="1" x14ac:dyDescent="0.25">
      <c r="A86" s="230" t="s">
        <v>289</v>
      </c>
      <c r="B86" s="394" t="s">
        <v>416</v>
      </c>
      <c r="C86" s="427">
        <f>+C63+C67+C72+C75+C79+C85+C84</f>
        <v>904499</v>
      </c>
      <c r="D86" s="427">
        <f>+D63+D67+D72+D75+D79+D85+D84</f>
        <v>904499</v>
      </c>
      <c r="E86" s="427">
        <f>+E63+E67+E72+E75+E79+E85+E84</f>
        <v>904499</v>
      </c>
      <c r="F86" s="427">
        <f>+F63+F67+F72+F75+F79+F85+F84</f>
        <v>982194</v>
      </c>
      <c r="G86" s="427">
        <f>+G63+G67+G72+G75+G79+G85+G84</f>
        <v>982194</v>
      </c>
    </row>
    <row r="87" spans="1:7" s="196" customFormat="1" ht="16.5" customHeight="1" thickBot="1" x14ac:dyDescent="0.25">
      <c r="A87" s="231" t="s">
        <v>415</v>
      </c>
      <c r="B87" s="395" t="s">
        <v>417</v>
      </c>
      <c r="C87" s="427">
        <f>C62+C86</f>
        <v>1754509</v>
      </c>
      <c r="D87" s="427">
        <f>D62+D86</f>
        <v>1754509</v>
      </c>
      <c r="E87" s="427">
        <f>E62+E86</f>
        <v>1754509</v>
      </c>
      <c r="F87" s="427">
        <f>F62+F86</f>
        <v>2022492</v>
      </c>
      <c r="G87" s="427">
        <f>G62+G86</f>
        <v>1945029</v>
      </c>
    </row>
    <row r="88" spans="1:7" s="196" customFormat="1" ht="6.75" customHeight="1" x14ac:dyDescent="0.2">
      <c r="A88" s="5"/>
      <c r="B88" s="6"/>
      <c r="C88" s="144"/>
      <c r="D88" s="144"/>
      <c r="E88" s="144"/>
      <c r="F88" s="144"/>
      <c r="G88" s="144"/>
    </row>
    <row r="89" spans="1:7" ht="16.5" customHeight="1" x14ac:dyDescent="0.25">
      <c r="A89" s="677" t="s">
        <v>41</v>
      </c>
      <c r="B89" s="677"/>
      <c r="C89" s="677"/>
      <c r="D89" s="677"/>
      <c r="E89" s="194"/>
      <c r="F89" s="194"/>
      <c r="G89" s="194"/>
    </row>
    <row r="90" spans="1:7" s="204" customFormat="1" ht="16.5" customHeight="1" thickBot="1" x14ac:dyDescent="0.3">
      <c r="A90" s="676" t="s">
        <v>119</v>
      </c>
      <c r="B90" s="676"/>
      <c r="C90" s="77"/>
      <c r="D90" s="77"/>
      <c r="E90" s="77"/>
      <c r="F90" s="77"/>
      <c r="G90" s="77" t="str">
        <f>G2</f>
        <v>Forintban!</v>
      </c>
    </row>
    <row r="91" spans="1:7" ht="38.1" customHeight="1" thickBot="1" x14ac:dyDescent="0.3">
      <c r="A91" s="19" t="s">
        <v>61</v>
      </c>
      <c r="B91" s="385" t="s">
        <v>42</v>
      </c>
      <c r="C91" s="396" t="str">
        <f>+C3</f>
        <v>2020. évi előirányzat</v>
      </c>
      <c r="D91" s="396" t="str">
        <f>+D3</f>
        <v>2020. I. módosítás</v>
      </c>
      <c r="E91" s="396" t="str">
        <f>+E3</f>
        <v>2020. II. módosítás</v>
      </c>
      <c r="F91" s="396" t="str">
        <f>+F3</f>
        <v>2020. III. módosítás</v>
      </c>
      <c r="G91" s="396" t="str">
        <f>+G3</f>
        <v>2020. teljesítés</v>
      </c>
    </row>
    <row r="92" spans="1:7" s="195" customFormat="1" ht="12" customHeight="1" thickBot="1" x14ac:dyDescent="0.25">
      <c r="A92" s="22"/>
      <c r="B92" s="409" t="s">
        <v>430</v>
      </c>
      <c r="C92" s="421" t="s">
        <v>431</v>
      </c>
      <c r="D92" s="397" t="s">
        <v>432</v>
      </c>
      <c r="E92" s="397" t="s">
        <v>434</v>
      </c>
      <c r="F92" s="397" t="s">
        <v>433</v>
      </c>
      <c r="G92" s="397" t="s">
        <v>435</v>
      </c>
    </row>
    <row r="93" spans="1:7" ht="12" customHeight="1" thickBot="1" x14ac:dyDescent="0.3">
      <c r="A93" s="18" t="s">
        <v>13</v>
      </c>
      <c r="B93" s="326" t="s">
        <v>375</v>
      </c>
      <c r="C93" s="325">
        <f>'9.1 sz. mell(műk.)'!C46+'9.3 sz. mell(fin)'!C46+'9.2 sz. mell(választás)'!C46</f>
        <v>218823249</v>
      </c>
      <c r="D93" s="325">
        <f>'9.1 sz. mell(műk.)'!D46+'9.3 sz. mell(fin)'!D46+'9.2 sz. mell(választás)'!D46</f>
        <v>223589249</v>
      </c>
      <c r="E93" s="325">
        <f>'9.1 sz. mell(műk.)'!E46+'9.3 sz. mell(fin)'!E46+'9.2 sz. mell(választás)'!E46</f>
        <v>223589249</v>
      </c>
      <c r="F93" s="325">
        <f>'9.1 sz. mell(műk.)'!F46+'9.3 sz. mell(fin)'!F46+'9.2 sz. mell(választás)'!F46</f>
        <v>223070232</v>
      </c>
      <c r="G93" s="325">
        <f>'9.1 sz. mell(műk.)'!G46+'9.3 sz. mell(fin)'!G46+'9.2 sz. mell(választás)'!G46</f>
        <v>209397006</v>
      </c>
    </row>
    <row r="94" spans="1:7" ht="12" customHeight="1" x14ac:dyDescent="0.25">
      <c r="A94" s="13" t="s">
        <v>88</v>
      </c>
      <c r="B94" s="410" t="s">
        <v>43</v>
      </c>
      <c r="C94" s="405">
        <f>'9.1 sz. mell(műk.)'!C47+'9.3 sz. mell(fin)'!C47+'9.2 sz. mell(választás)'!C47</f>
        <v>162967467</v>
      </c>
      <c r="D94" s="405">
        <f>'9.1 sz. mell(műk.)'!D47+'9.3 sz. mell(fin)'!D47+'9.2 sz. mell(választás)'!D47</f>
        <v>167607467</v>
      </c>
      <c r="E94" s="405">
        <f>'9.1 sz. mell(műk.)'!E47+'9.3 sz. mell(fin)'!E47+'9.2 sz. mell(választás)'!E47</f>
        <v>167607467</v>
      </c>
      <c r="F94" s="405">
        <f>'9.1 sz. mell(műk.)'!F47+'9.3 sz. mell(fin)'!F47+'9.2 sz. mell(választás)'!F47</f>
        <v>167607467</v>
      </c>
      <c r="G94" s="405">
        <f>'9.1 sz. mell(műk.)'!G47+'9.3 sz. mell(fin)'!G47+'9.2 sz. mell(választás)'!G47</f>
        <v>161268946</v>
      </c>
    </row>
    <row r="95" spans="1:7" ht="12" customHeight="1" x14ac:dyDescent="0.25">
      <c r="A95" s="10" t="s">
        <v>89</v>
      </c>
      <c r="B95" s="411" t="s">
        <v>140</v>
      </c>
      <c r="C95" s="406">
        <f>'9.1 sz. mell(műk.)'!C48+'9.3 sz. mell(fin)'!C48+'9.2 sz. mell(választás)'!C48</f>
        <v>29104782</v>
      </c>
      <c r="D95" s="406">
        <f>'9.1 sz. mell(műk.)'!D48+'9.3 sz. mell(fin)'!D48+'9.2 sz. mell(választás)'!D48</f>
        <v>29230782</v>
      </c>
      <c r="E95" s="406">
        <f>'9.1 sz. mell(műk.)'!E48+'9.3 sz. mell(fin)'!E48+'9.2 sz. mell(választás)'!E48</f>
        <v>29230782</v>
      </c>
      <c r="F95" s="406">
        <f>'9.1 sz. mell(műk.)'!F48+'9.3 sz. mell(fin)'!F48+'9.2 sz. mell(választás)'!F48</f>
        <v>29230782</v>
      </c>
      <c r="G95" s="406">
        <f>'9.1 sz. mell(műk.)'!G48+'9.3 sz. mell(fin)'!G48+'9.2 sz. mell(választás)'!G48</f>
        <v>26530194</v>
      </c>
    </row>
    <row r="96" spans="1:7" ht="12" customHeight="1" x14ac:dyDescent="0.25">
      <c r="A96" s="10" t="s">
        <v>90</v>
      </c>
      <c r="B96" s="411" t="s">
        <v>112</v>
      </c>
      <c r="C96" s="400">
        <f>'9.1 sz. mell(műk.)'!C49+'9.3 sz. mell(fin)'!C49+'9.2 sz. mell(választás)'!C49</f>
        <v>26751000</v>
      </c>
      <c r="D96" s="400">
        <f>'9.1 sz. mell(műk.)'!D49+'9.3 sz. mell(fin)'!D49+'9.2 sz. mell(választás)'!D49</f>
        <v>26751000</v>
      </c>
      <c r="E96" s="400">
        <f>'9.1 sz. mell(műk.)'!E49+'9.3 sz. mell(fin)'!E49+'9.2 sz. mell(választás)'!E49</f>
        <v>26751000</v>
      </c>
      <c r="F96" s="400">
        <f>'9.1 sz. mell(műk.)'!F49+'9.3 sz. mell(fin)'!F49+'9.2 sz. mell(választás)'!F49</f>
        <v>26231983</v>
      </c>
      <c r="G96" s="400">
        <f>'9.1 sz. mell(műk.)'!G49+'9.3 sz. mell(fin)'!G49+'9.2 sz. mell(választás)'!G49</f>
        <v>21597866</v>
      </c>
    </row>
    <row r="97" spans="1:7" ht="12" customHeight="1" x14ac:dyDescent="0.25">
      <c r="A97" s="10" t="s">
        <v>91</v>
      </c>
      <c r="B97" s="412" t="s">
        <v>141</v>
      </c>
      <c r="C97" s="399">
        <f>'9.1 sz. mell(műk.)'!C50+'9.3 sz. mell(fin)'!C50</f>
        <v>0</v>
      </c>
      <c r="D97" s="399">
        <f>'9.1 sz. mell(műk.)'!D50+'9.3 sz. mell(fin)'!D50</f>
        <v>0</v>
      </c>
      <c r="E97" s="399">
        <f>'9.1 sz. mell(műk.)'!E50+'9.3 sz. mell(fin)'!E50</f>
        <v>0</v>
      </c>
      <c r="F97" s="399">
        <f>'9.1 sz. mell(műk.)'!F50+'9.3 sz. mell(fin)'!F50</f>
        <v>0</v>
      </c>
      <c r="G97" s="399">
        <f>'9.1 sz. mell(műk.)'!G50+'9.3 sz. mell(fin)'!G50</f>
        <v>0</v>
      </c>
    </row>
    <row r="98" spans="1:7" ht="12" customHeight="1" x14ac:dyDescent="0.25">
      <c r="A98" s="10" t="s">
        <v>102</v>
      </c>
      <c r="B98" s="15" t="s">
        <v>142</v>
      </c>
      <c r="C98" s="406">
        <f>'9.1 sz. mell(műk.)'!C51+'9.3 sz. mell(fin)'!C51</f>
        <v>0</v>
      </c>
      <c r="D98" s="406">
        <f>'9.1 sz. mell(műk.)'!D51+'9.3 sz. mell(fin)'!D51</f>
        <v>0</v>
      </c>
      <c r="E98" s="406">
        <f>'9.1 sz. mell(műk.)'!E51+'9.3 sz. mell(fin)'!E51</f>
        <v>0</v>
      </c>
      <c r="F98" s="406">
        <f>'9.1 sz. mell(műk.)'!F51+'9.3 sz. mell(fin)'!F51</f>
        <v>0</v>
      </c>
      <c r="G98" s="406">
        <f>'9.1 sz. mell(műk.)'!G51+'9.3 sz. mell(fin)'!G51</f>
        <v>0</v>
      </c>
    </row>
    <row r="99" spans="1:7" ht="12" customHeight="1" x14ac:dyDescent="0.25">
      <c r="A99" s="10" t="s">
        <v>92</v>
      </c>
      <c r="B99" s="411" t="s">
        <v>380</v>
      </c>
      <c r="C99" s="426"/>
      <c r="D99" s="426"/>
      <c r="E99" s="426"/>
      <c r="F99" s="426"/>
      <c r="G99" s="426"/>
    </row>
    <row r="100" spans="1:7" ht="12" customHeight="1" x14ac:dyDescent="0.25">
      <c r="A100" s="10" t="s">
        <v>93</v>
      </c>
      <c r="B100" s="413" t="s">
        <v>379</v>
      </c>
      <c r="C100" s="426"/>
      <c r="D100" s="426"/>
      <c r="E100" s="426"/>
      <c r="F100" s="426"/>
      <c r="G100" s="426"/>
    </row>
    <row r="101" spans="1:7" ht="12" customHeight="1" x14ac:dyDescent="0.25">
      <c r="A101" s="10" t="s">
        <v>103</v>
      </c>
      <c r="B101" s="413" t="s">
        <v>378</v>
      </c>
      <c r="C101" s="426"/>
      <c r="D101" s="426"/>
      <c r="E101" s="426"/>
      <c r="F101" s="426"/>
      <c r="G101" s="426"/>
    </row>
    <row r="102" spans="1:7" ht="12" customHeight="1" x14ac:dyDescent="0.25">
      <c r="A102" s="10" t="s">
        <v>104</v>
      </c>
      <c r="B102" s="414" t="s">
        <v>292</v>
      </c>
      <c r="C102" s="426"/>
      <c r="D102" s="426"/>
      <c r="E102" s="426"/>
      <c r="F102" s="426"/>
      <c r="G102" s="426"/>
    </row>
    <row r="103" spans="1:7" ht="12" customHeight="1" x14ac:dyDescent="0.25">
      <c r="A103" s="10" t="s">
        <v>105</v>
      </c>
      <c r="B103" s="415" t="s">
        <v>293</v>
      </c>
      <c r="C103" s="426"/>
      <c r="D103" s="426"/>
      <c r="E103" s="426"/>
      <c r="F103" s="426"/>
      <c r="G103" s="426"/>
    </row>
    <row r="104" spans="1:7" ht="12" customHeight="1" x14ac:dyDescent="0.25">
      <c r="A104" s="10" t="s">
        <v>106</v>
      </c>
      <c r="B104" s="415" t="s">
        <v>294</v>
      </c>
      <c r="C104" s="426"/>
      <c r="D104" s="426"/>
      <c r="E104" s="426"/>
      <c r="F104" s="426"/>
      <c r="G104" s="426"/>
    </row>
    <row r="105" spans="1:7" ht="12" customHeight="1" x14ac:dyDescent="0.25">
      <c r="A105" s="10" t="s">
        <v>108</v>
      </c>
      <c r="B105" s="414" t="s">
        <v>295</v>
      </c>
      <c r="C105" s="426"/>
      <c r="D105" s="426"/>
      <c r="E105" s="426"/>
      <c r="F105" s="426"/>
      <c r="G105" s="426"/>
    </row>
    <row r="106" spans="1:7" ht="12" customHeight="1" x14ac:dyDescent="0.25">
      <c r="A106" s="10" t="s">
        <v>143</v>
      </c>
      <c r="B106" s="414" t="s">
        <v>296</v>
      </c>
      <c r="C106" s="426"/>
      <c r="D106" s="426"/>
      <c r="E106" s="426"/>
      <c r="F106" s="426"/>
      <c r="G106" s="426"/>
    </row>
    <row r="107" spans="1:7" ht="12" customHeight="1" x14ac:dyDescent="0.25">
      <c r="A107" s="10" t="s">
        <v>290</v>
      </c>
      <c r="B107" s="415" t="s">
        <v>297</v>
      </c>
      <c r="C107" s="426"/>
      <c r="D107" s="426"/>
      <c r="E107" s="426"/>
      <c r="F107" s="426"/>
      <c r="G107" s="426"/>
    </row>
    <row r="108" spans="1:7" ht="12" customHeight="1" x14ac:dyDescent="0.25">
      <c r="A108" s="9" t="s">
        <v>291</v>
      </c>
      <c r="B108" s="413" t="s">
        <v>298</v>
      </c>
      <c r="C108" s="426"/>
      <c r="D108" s="426"/>
      <c r="E108" s="426"/>
      <c r="F108" s="426"/>
      <c r="G108" s="426"/>
    </row>
    <row r="109" spans="1:7" ht="12" customHeight="1" x14ac:dyDescent="0.25">
      <c r="A109" s="10" t="s">
        <v>376</v>
      </c>
      <c r="B109" s="413" t="s">
        <v>299</v>
      </c>
      <c r="C109" s="426"/>
      <c r="D109" s="426"/>
      <c r="E109" s="426"/>
      <c r="F109" s="426"/>
      <c r="G109" s="426"/>
    </row>
    <row r="110" spans="1:7" ht="12" customHeight="1" x14ac:dyDescent="0.25">
      <c r="A110" s="12" t="s">
        <v>377</v>
      </c>
      <c r="B110" s="413" t="s">
        <v>300</v>
      </c>
      <c r="C110" s="426"/>
      <c r="D110" s="426"/>
      <c r="E110" s="426"/>
      <c r="F110" s="426"/>
      <c r="G110" s="426"/>
    </row>
    <row r="111" spans="1:7" ht="12" customHeight="1" x14ac:dyDescent="0.25">
      <c r="A111" s="10" t="s">
        <v>381</v>
      </c>
      <c r="B111" s="412" t="s">
        <v>44</v>
      </c>
      <c r="C111" s="425"/>
      <c r="D111" s="425"/>
      <c r="E111" s="425"/>
      <c r="F111" s="425"/>
      <c r="G111" s="425"/>
    </row>
    <row r="112" spans="1:7" ht="12" customHeight="1" x14ac:dyDescent="0.25">
      <c r="A112" s="10" t="s">
        <v>382</v>
      </c>
      <c r="B112" s="411" t="s">
        <v>384</v>
      </c>
      <c r="C112" s="425"/>
      <c r="D112" s="425"/>
      <c r="E112" s="425"/>
      <c r="F112" s="425"/>
      <c r="G112" s="425"/>
    </row>
    <row r="113" spans="1:7" ht="12" customHeight="1" thickBot="1" x14ac:dyDescent="0.3">
      <c r="A113" s="14" t="s">
        <v>383</v>
      </c>
      <c r="B113" s="416" t="s">
        <v>385</v>
      </c>
      <c r="C113" s="431"/>
      <c r="D113" s="431"/>
      <c r="E113" s="431"/>
      <c r="F113" s="431"/>
      <c r="G113" s="431"/>
    </row>
    <row r="114" spans="1:7" ht="12" customHeight="1" thickBot="1" x14ac:dyDescent="0.3">
      <c r="A114" s="240" t="s">
        <v>14</v>
      </c>
      <c r="B114" s="327" t="s">
        <v>301</v>
      </c>
      <c r="C114" s="408">
        <f>'9.1 sz. mell(műk.)'!C52+'9.3 sz. mell(fin)'!C52</f>
        <v>4508500</v>
      </c>
      <c r="D114" s="408">
        <f>'9.1 sz. mell(műk.)'!D52+'9.3 sz. mell(fin)'!D52</f>
        <v>5067681</v>
      </c>
      <c r="E114" s="408">
        <f>'9.1 sz. mell(műk.)'!E52+'9.3 sz. mell(fin)'!E52</f>
        <v>5067681</v>
      </c>
      <c r="F114" s="408">
        <f>'9.1 sz. mell(műk.)'!F52+'9.3 sz. mell(fin)'!F52</f>
        <v>5854681</v>
      </c>
      <c r="G114" s="408">
        <f>'9.1 sz. mell(műk.)'!G52+'9.3 sz. mell(fin)'!G52</f>
        <v>2522162</v>
      </c>
    </row>
    <row r="115" spans="1:7" ht="12" customHeight="1" x14ac:dyDescent="0.25">
      <c r="A115" s="11" t="s">
        <v>94</v>
      </c>
      <c r="B115" s="411" t="s">
        <v>167</v>
      </c>
      <c r="C115" s="424">
        <f>'9.1 sz. mell(műk.)'!C53+'9.3 sz. mell(fin)'!C53</f>
        <v>4508500</v>
      </c>
      <c r="D115" s="424">
        <f>'9.1 sz. mell(műk.)'!D53+'9.3 sz. mell(fin)'!D53</f>
        <v>4508500</v>
      </c>
      <c r="E115" s="424">
        <f>'9.1 sz. mell(műk.)'!E53+'9.3 sz. mell(fin)'!E53</f>
        <v>4508500</v>
      </c>
      <c r="F115" s="424">
        <f>'9.1 sz. mell(műk.)'!F53+'9.3 sz. mell(fin)'!F53</f>
        <v>5295500</v>
      </c>
      <c r="G115" s="424">
        <f>'9.1 sz. mell(műk.)'!G53+'9.3 sz. mell(fin)'!G53</f>
        <v>1962981</v>
      </c>
    </row>
    <row r="116" spans="1:7" ht="12" customHeight="1" x14ac:dyDescent="0.25">
      <c r="A116" s="11" t="s">
        <v>95</v>
      </c>
      <c r="B116" s="417" t="s">
        <v>305</v>
      </c>
      <c r="C116" s="424"/>
      <c r="D116" s="424"/>
      <c r="E116" s="424"/>
      <c r="F116" s="424"/>
      <c r="G116" s="424"/>
    </row>
    <row r="117" spans="1:7" ht="12" customHeight="1" x14ac:dyDescent="0.25">
      <c r="A117" s="11" t="s">
        <v>96</v>
      </c>
      <c r="B117" s="417" t="s">
        <v>144</v>
      </c>
      <c r="C117" s="425">
        <f>'9.1 sz. mell(műk.)'!C54+'9.3 sz. mell(fin)'!C54</f>
        <v>0</v>
      </c>
      <c r="D117" s="425">
        <f>'9.1 sz. mell(műk.)'!D54+'9.3 sz. mell(fin)'!D54</f>
        <v>559181</v>
      </c>
      <c r="E117" s="425">
        <f>'9.1 sz. mell(műk.)'!E54+'9.3 sz. mell(fin)'!E54</f>
        <v>559181</v>
      </c>
      <c r="F117" s="425">
        <f>'9.1 sz. mell(műk.)'!F54+'9.3 sz. mell(fin)'!F54</f>
        <v>559181</v>
      </c>
      <c r="G117" s="425">
        <f>'9.1 sz. mell(műk.)'!G54+'9.3 sz. mell(fin)'!G54</f>
        <v>559181</v>
      </c>
    </row>
    <row r="118" spans="1:7" ht="12" customHeight="1" x14ac:dyDescent="0.25">
      <c r="A118" s="11" t="s">
        <v>97</v>
      </c>
      <c r="B118" s="417" t="s">
        <v>306</v>
      </c>
      <c r="C118" s="425"/>
      <c r="D118" s="425"/>
      <c r="E118" s="425"/>
      <c r="F118" s="425"/>
      <c r="G118" s="425"/>
    </row>
    <row r="119" spans="1:7" ht="12" customHeight="1" x14ac:dyDescent="0.25">
      <c r="A119" s="11" t="s">
        <v>98</v>
      </c>
      <c r="B119" s="390" t="s">
        <v>169</v>
      </c>
      <c r="C119" s="425">
        <f>'9.1 sz. mell(műk.)'!C55+'9.3 sz. mell(fin)'!C55</f>
        <v>0</v>
      </c>
      <c r="D119" s="425">
        <f>'9.1 sz. mell(műk.)'!D55+'9.3 sz. mell(fin)'!D55</f>
        <v>0</v>
      </c>
      <c r="E119" s="425">
        <f>'9.1 sz. mell(műk.)'!E55+'9.3 sz. mell(fin)'!E55</f>
        <v>0</v>
      </c>
      <c r="F119" s="425">
        <f>'9.1 sz. mell(műk.)'!F55+'9.3 sz. mell(fin)'!F55</f>
        <v>0</v>
      </c>
      <c r="G119" s="425">
        <f>'9.1 sz. mell(műk.)'!G55+'9.3 sz. mell(fin)'!G55</f>
        <v>0</v>
      </c>
    </row>
    <row r="120" spans="1:7" ht="12" customHeight="1" x14ac:dyDescent="0.25">
      <c r="A120" s="11" t="s">
        <v>107</v>
      </c>
      <c r="B120" s="389" t="s">
        <v>368</v>
      </c>
      <c r="C120" s="425"/>
      <c r="D120" s="425"/>
      <c r="E120" s="425"/>
      <c r="F120" s="425"/>
      <c r="G120" s="425"/>
    </row>
    <row r="121" spans="1:7" ht="12" customHeight="1" x14ac:dyDescent="0.25">
      <c r="A121" s="11" t="s">
        <v>109</v>
      </c>
      <c r="B121" s="418" t="s">
        <v>311</v>
      </c>
      <c r="C121" s="425"/>
      <c r="D121" s="425"/>
      <c r="E121" s="425"/>
      <c r="F121" s="425"/>
      <c r="G121" s="425"/>
    </row>
    <row r="122" spans="1:7" ht="22.5" x14ac:dyDescent="0.25">
      <c r="A122" s="11" t="s">
        <v>145</v>
      </c>
      <c r="B122" s="415" t="s">
        <v>294</v>
      </c>
      <c r="C122" s="425"/>
      <c r="D122" s="425"/>
      <c r="E122" s="425"/>
      <c r="F122" s="425"/>
      <c r="G122" s="425"/>
    </row>
    <row r="123" spans="1:7" ht="12" customHeight="1" x14ac:dyDescent="0.25">
      <c r="A123" s="11" t="s">
        <v>146</v>
      </c>
      <c r="B123" s="415" t="s">
        <v>310</v>
      </c>
      <c r="C123" s="425"/>
      <c r="D123" s="425"/>
      <c r="E123" s="425"/>
      <c r="F123" s="425"/>
      <c r="G123" s="425"/>
    </row>
    <row r="124" spans="1:7" ht="12" customHeight="1" x14ac:dyDescent="0.25">
      <c r="A124" s="11" t="s">
        <v>147</v>
      </c>
      <c r="B124" s="415" t="s">
        <v>309</v>
      </c>
      <c r="C124" s="425"/>
      <c r="D124" s="425"/>
      <c r="E124" s="425"/>
      <c r="F124" s="425"/>
      <c r="G124" s="425"/>
    </row>
    <row r="125" spans="1:7" ht="12" customHeight="1" x14ac:dyDescent="0.25">
      <c r="A125" s="11" t="s">
        <v>302</v>
      </c>
      <c r="B125" s="415" t="s">
        <v>297</v>
      </c>
      <c r="C125" s="425"/>
      <c r="D125" s="425"/>
      <c r="E125" s="425"/>
      <c r="F125" s="425"/>
      <c r="G125" s="425"/>
    </row>
    <row r="126" spans="1:7" ht="12" customHeight="1" x14ac:dyDescent="0.25">
      <c r="A126" s="11" t="s">
        <v>303</v>
      </c>
      <c r="B126" s="415" t="s">
        <v>308</v>
      </c>
      <c r="C126" s="425"/>
      <c r="D126" s="425"/>
      <c r="E126" s="425"/>
      <c r="F126" s="425"/>
      <c r="G126" s="425"/>
    </row>
    <row r="127" spans="1:7" ht="23.25" thickBot="1" x14ac:dyDescent="0.3">
      <c r="A127" s="9" t="s">
        <v>304</v>
      </c>
      <c r="B127" s="415" t="s">
        <v>307</v>
      </c>
      <c r="C127" s="426"/>
      <c r="D127" s="426"/>
      <c r="E127" s="426"/>
      <c r="F127" s="426"/>
      <c r="G127" s="426"/>
    </row>
    <row r="128" spans="1:7" ht="12" customHeight="1" thickBot="1" x14ac:dyDescent="0.3">
      <c r="A128" s="16" t="s">
        <v>15</v>
      </c>
      <c r="B128" s="328" t="s">
        <v>386</v>
      </c>
      <c r="C128" s="323">
        <f>+C93+C114</f>
        <v>223331749</v>
      </c>
      <c r="D128" s="323">
        <f>+D93+D114</f>
        <v>228656930</v>
      </c>
      <c r="E128" s="323">
        <f>+E93+E114</f>
        <v>228656930</v>
      </c>
      <c r="F128" s="323">
        <f>+F93+F114</f>
        <v>228924913</v>
      </c>
      <c r="G128" s="323">
        <f>+G93+G114</f>
        <v>211919168</v>
      </c>
    </row>
    <row r="129" spans="1:7" ht="12" customHeight="1" thickBot="1" x14ac:dyDescent="0.3">
      <c r="A129" s="16" t="s">
        <v>16</v>
      </c>
      <c r="B129" s="328" t="s">
        <v>387</v>
      </c>
      <c r="C129" s="323">
        <f>+C130+C131+C132</f>
        <v>0</v>
      </c>
      <c r="D129" s="323">
        <f>+D130+D131+D132</f>
        <v>0</v>
      </c>
      <c r="E129" s="323">
        <f>+E130+E131+E132</f>
        <v>0</v>
      </c>
      <c r="F129" s="323">
        <f>+F130+F131+F132</f>
        <v>0</v>
      </c>
      <c r="G129" s="323">
        <f>+G130+G131+G132</f>
        <v>0</v>
      </c>
    </row>
    <row r="130" spans="1:7" ht="12" customHeight="1" x14ac:dyDescent="0.25">
      <c r="A130" s="11" t="s">
        <v>206</v>
      </c>
      <c r="B130" s="417" t="s">
        <v>394</v>
      </c>
      <c r="C130" s="425"/>
      <c r="D130" s="425"/>
      <c r="E130" s="425"/>
      <c r="F130" s="425"/>
      <c r="G130" s="425"/>
    </row>
    <row r="131" spans="1:7" ht="12" customHeight="1" x14ac:dyDescent="0.25">
      <c r="A131" s="11" t="s">
        <v>207</v>
      </c>
      <c r="B131" s="417" t="s">
        <v>395</v>
      </c>
      <c r="C131" s="425"/>
      <c r="D131" s="425"/>
      <c r="E131" s="425"/>
      <c r="F131" s="425"/>
      <c r="G131" s="425"/>
    </row>
    <row r="132" spans="1:7" ht="12" customHeight="1" thickBot="1" x14ac:dyDescent="0.3">
      <c r="A132" s="9" t="s">
        <v>208</v>
      </c>
      <c r="B132" s="417" t="s">
        <v>396</v>
      </c>
      <c r="C132" s="425"/>
      <c r="D132" s="425"/>
      <c r="E132" s="425"/>
      <c r="F132" s="425"/>
      <c r="G132" s="425"/>
    </row>
    <row r="133" spans="1:7" ht="12" customHeight="1" thickBot="1" x14ac:dyDescent="0.3">
      <c r="A133" s="16" t="s">
        <v>17</v>
      </c>
      <c r="B133" s="328" t="s">
        <v>388</v>
      </c>
      <c r="C133" s="323">
        <f>SUM(C134:C139)</f>
        <v>0</v>
      </c>
      <c r="D133" s="323">
        <f>SUM(D134:D139)</f>
        <v>0</v>
      </c>
      <c r="E133" s="323">
        <f>SUM(E134:E139)</f>
        <v>0</v>
      </c>
      <c r="F133" s="323">
        <f>SUM(F134:F139)</f>
        <v>0</v>
      </c>
      <c r="G133" s="323">
        <f>SUM(G134:G139)</f>
        <v>0</v>
      </c>
    </row>
    <row r="134" spans="1:7" ht="12" customHeight="1" x14ac:dyDescent="0.25">
      <c r="A134" s="11" t="s">
        <v>81</v>
      </c>
      <c r="B134" s="419" t="s">
        <v>397</v>
      </c>
      <c r="C134" s="425"/>
      <c r="D134" s="425"/>
      <c r="E134" s="425"/>
      <c r="F134" s="425"/>
      <c r="G134" s="425"/>
    </row>
    <row r="135" spans="1:7" ht="12" customHeight="1" x14ac:dyDescent="0.25">
      <c r="A135" s="11" t="s">
        <v>82</v>
      </c>
      <c r="B135" s="419" t="s">
        <v>389</v>
      </c>
      <c r="C135" s="425"/>
      <c r="D135" s="425"/>
      <c r="E135" s="425"/>
      <c r="F135" s="425"/>
      <c r="G135" s="425"/>
    </row>
    <row r="136" spans="1:7" ht="12" customHeight="1" x14ac:dyDescent="0.25">
      <c r="A136" s="11" t="s">
        <v>83</v>
      </c>
      <c r="B136" s="419" t="s">
        <v>390</v>
      </c>
      <c r="C136" s="425"/>
      <c r="D136" s="425"/>
      <c r="E136" s="425"/>
      <c r="F136" s="425"/>
      <c r="G136" s="425"/>
    </row>
    <row r="137" spans="1:7" ht="12" customHeight="1" x14ac:dyDescent="0.25">
      <c r="A137" s="11" t="s">
        <v>132</v>
      </c>
      <c r="B137" s="419" t="s">
        <v>391</v>
      </c>
      <c r="C137" s="425"/>
      <c r="D137" s="425"/>
      <c r="E137" s="425"/>
      <c r="F137" s="425"/>
      <c r="G137" s="425"/>
    </row>
    <row r="138" spans="1:7" ht="12" customHeight="1" x14ac:dyDescent="0.25">
      <c r="A138" s="11" t="s">
        <v>133</v>
      </c>
      <c r="B138" s="419" t="s">
        <v>392</v>
      </c>
      <c r="C138" s="425"/>
      <c r="D138" s="425"/>
      <c r="E138" s="425"/>
      <c r="F138" s="425"/>
      <c r="G138" s="425"/>
    </row>
    <row r="139" spans="1:7" ht="12" customHeight="1" thickBot="1" x14ac:dyDescent="0.3">
      <c r="A139" s="9" t="s">
        <v>134</v>
      </c>
      <c r="B139" s="419" t="s">
        <v>393</v>
      </c>
      <c r="C139" s="425"/>
      <c r="D139" s="425"/>
      <c r="E139" s="425"/>
      <c r="F139" s="425"/>
      <c r="G139" s="425"/>
    </row>
    <row r="140" spans="1:7" ht="12" customHeight="1" thickBot="1" x14ac:dyDescent="0.3">
      <c r="A140" s="16" t="s">
        <v>18</v>
      </c>
      <c r="B140" s="328" t="s">
        <v>401</v>
      </c>
      <c r="C140" s="427">
        <f>+C141+C142+C143+C144</f>
        <v>0</v>
      </c>
      <c r="D140" s="427">
        <f>+D141+D142+D143+D144</f>
        <v>0</v>
      </c>
      <c r="E140" s="427">
        <f>+E141+E142+E143+E144</f>
        <v>0</v>
      </c>
      <c r="F140" s="427">
        <f>+F141+F142+F143+F144</f>
        <v>0</v>
      </c>
      <c r="G140" s="427">
        <f>+G141+G142+G143+G144</f>
        <v>0</v>
      </c>
    </row>
    <row r="141" spans="1:7" ht="12" customHeight="1" x14ac:dyDescent="0.25">
      <c r="A141" s="11" t="s">
        <v>84</v>
      </c>
      <c r="B141" s="419" t="s">
        <v>312</v>
      </c>
      <c r="C141" s="425"/>
      <c r="D141" s="425"/>
      <c r="E141" s="425"/>
      <c r="F141" s="425"/>
      <c r="G141" s="425"/>
    </row>
    <row r="142" spans="1:7" ht="12" customHeight="1" x14ac:dyDescent="0.25">
      <c r="A142" s="11" t="s">
        <v>85</v>
      </c>
      <c r="B142" s="419" t="s">
        <v>313</v>
      </c>
      <c r="C142" s="425"/>
      <c r="D142" s="425"/>
      <c r="E142" s="425"/>
      <c r="F142" s="425"/>
      <c r="G142" s="425"/>
    </row>
    <row r="143" spans="1:7" ht="12" customHeight="1" x14ac:dyDescent="0.25">
      <c r="A143" s="11" t="s">
        <v>226</v>
      </c>
      <c r="B143" s="419" t="s">
        <v>476</v>
      </c>
      <c r="C143" s="425"/>
      <c r="D143" s="425"/>
      <c r="E143" s="425"/>
      <c r="F143" s="425"/>
      <c r="G143" s="425"/>
    </row>
    <row r="144" spans="1:7" ht="12" customHeight="1" thickBot="1" x14ac:dyDescent="0.3">
      <c r="A144" s="9" t="s">
        <v>227</v>
      </c>
      <c r="B144" s="420" t="s">
        <v>332</v>
      </c>
      <c r="C144" s="425"/>
      <c r="D144" s="425"/>
      <c r="E144" s="425"/>
      <c r="F144" s="425"/>
      <c r="G144" s="425"/>
    </row>
    <row r="145" spans="1:9" ht="12" customHeight="1" thickBot="1" x14ac:dyDescent="0.3">
      <c r="A145" s="16" t="s">
        <v>19</v>
      </c>
      <c r="B145" s="328" t="s">
        <v>403</v>
      </c>
      <c r="C145" s="432">
        <f>SUM(C146:C150)</f>
        <v>0</v>
      </c>
      <c r="D145" s="432">
        <f>SUM(D146:D150)</f>
        <v>0</v>
      </c>
      <c r="E145" s="432">
        <f>SUM(E146:E150)</f>
        <v>0</v>
      </c>
      <c r="F145" s="432">
        <f>SUM(F146:F150)</f>
        <v>0</v>
      </c>
      <c r="G145" s="432">
        <f>SUM(G146:G150)</f>
        <v>0</v>
      </c>
    </row>
    <row r="146" spans="1:9" ht="12" customHeight="1" x14ac:dyDescent="0.25">
      <c r="A146" s="11" t="s">
        <v>86</v>
      </c>
      <c r="B146" s="419" t="s">
        <v>398</v>
      </c>
      <c r="C146" s="425"/>
      <c r="D146" s="425"/>
      <c r="E146" s="425"/>
      <c r="F146" s="425"/>
      <c r="G146" s="425"/>
    </row>
    <row r="147" spans="1:9" ht="12" customHeight="1" x14ac:dyDescent="0.25">
      <c r="A147" s="11" t="s">
        <v>87</v>
      </c>
      <c r="B147" s="419" t="s">
        <v>405</v>
      </c>
      <c r="C147" s="425"/>
      <c r="D147" s="425"/>
      <c r="E147" s="425"/>
      <c r="F147" s="425"/>
      <c r="G147" s="425"/>
    </row>
    <row r="148" spans="1:9" ht="12" customHeight="1" x14ac:dyDescent="0.25">
      <c r="A148" s="11" t="s">
        <v>238</v>
      </c>
      <c r="B148" s="419" t="s">
        <v>400</v>
      </c>
      <c r="C148" s="425"/>
      <c r="D148" s="425"/>
      <c r="E148" s="425"/>
      <c r="F148" s="425"/>
      <c r="G148" s="425"/>
    </row>
    <row r="149" spans="1:9" ht="12" customHeight="1" x14ac:dyDescent="0.25">
      <c r="A149" s="11" t="s">
        <v>239</v>
      </c>
      <c r="B149" s="419" t="s">
        <v>406</v>
      </c>
      <c r="C149" s="425"/>
      <c r="D149" s="425"/>
      <c r="E149" s="425"/>
      <c r="F149" s="425"/>
      <c r="G149" s="425"/>
    </row>
    <row r="150" spans="1:9" ht="12" customHeight="1" thickBot="1" x14ac:dyDescent="0.3">
      <c r="A150" s="11" t="s">
        <v>404</v>
      </c>
      <c r="B150" s="419" t="s">
        <v>407</v>
      </c>
      <c r="C150" s="425"/>
      <c r="D150" s="425"/>
      <c r="E150" s="425"/>
      <c r="F150" s="425"/>
      <c r="G150" s="425"/>
    </row>
    <row r="151" spans="1:9" ht="12" customHeight="1" thickBot="1" x14ac:dyDescent="0.3">
      <c r="A151" s="16" t="s">
        <v>20</v>
      </c>
      <c r="B151" s="328" t="s">
        <v>408</v>
      </c>
      <c r="C151" s="433"/>
      <c r="D151" s="433"/>
      <c r="E151" s="433"/>
      <c r="F151" s="433"/>
      <c r="G151" s="433"/>
    </row>
    <row r="152" spans="1:9" ht="12" customHeight="1" thickBot="1" x14ac:dyDescent="0.3">
      <c r="A152" s="16" t="s">
        <v>21</v>
      </c>
      <c r="B152" s="328" t="s">
        <v>409</v>
      </c>
      <c r="C152" s="433"/>
      <c r="D152" s="433"/>
      <c r="E152" s="433"/>
      <c r="F152" s="433"/>
      <c r="G152" s="433"/>
    </row>
    <row r="153" spans="1:9" ht="15" customHeight="1" thickBot="1" x14ac:dyDescent="0.3">
      <c r="A153" s="16" t="s">
        <v>22</v>
      </c>
      <c r="B153" s="328" t="s">
        <v>411</v>
      </c>
      <c r="C153" s="434">
        <f>'9.1 sz. mell(műk.)'!C57+'9.3 sz. mell(fin)'!C57</f>
        <v>0</v>
      </c>
      <c r="D153" s="434">
        <f>'9.1 sz. mell(műk.)'!D57+'9.3 sz. mell(fin)'!D57</f>
        <v>0</v>
      </c>
      <c r="E153" s="434">
        <f>'9.1 sz. mell(műk.)'!E57+'9.3 sz. mell(fin)'!E57</f>
        <v>0</v>
      </c>
      <c r="F153" s="434">
        <f>'9.1 sz. mell(műk.)'!F57+'9.3 sz. mell(fin)'!F57</f>
        <v>0</v>
      </c>
      <c r="G153" s="434">
        <f>'9.1 sz. mell(műk.)'!G57+'9.3 sz. mell(fin)'!G57</f>
        <v>0</v>
      </c>
      <c r="H153" s="205"/>
      <c r="I153" s="205"/>
    </row>
    <row r="154" spans="1:9" s="196" customFormat="1" ht="12.95" customHeight="1" thickBot="1" x14ac:dyDescent="0.25">
      <c r="A154" s="142" t="s">
        <v>23</v>
      </c>
      <c r="B154" s="329" t="s">
        <v>410</v>
      </c>
      <c r="C154" s="434">
        <f>'9.1 sz. mell(műk.)'!C58+'9.3 sz. mell(fin)'!C58+'9.2 sz. mell(választás)'!C58</f>
        <v>223331749</v>
      </c>
      <c r="D154" s="434">
        <f>'9.1 sz. mell(műk.)'!D58+'9.3 sz. mell(fin)'!D58+'9.2 sz. mell(választás)'!D58</f>
        <v>228656930</v>
      </c>
      <c r="E154" s="434">
        <f>'9.1 sz. mell(műk.)'!E58+'9.3 sz. mell(fin)'!E58+'9.2 sz. mell(választás)'!E58</f>
        <v>228656930</v>
      </c>
      <c r="F154" s="434">
        <f>'9.1 sz. mell(műk.)'!F58+'9.3 sz. mell(fin)'!F58+'9.2 sz. mell(választás)'!F58</f>
        <v>228924913</v>
      </c>
      <c r="G154" s="434">
        <f>'9.1 sz. mell(műk.)'!G58+'9.3 sz. mell(fin)'!G58+'9.2 sz. mell(választás)'!G58</f>
        <v>211919168</v>
      </c>
    </row>
    <row r="155" spans="1:9" ht="7.5" customHeight="1" x14ac:dyDescent="0.25"/>
    <row r="156" spans="1:9" x14ac:dyDescent="0.25">
      <c r="A156" s="678" t="s">
        <v>314</v>
      </c>
      <c r="B156" s="678"/>
      <c r="C156" s="678"/>
      <c r="D156" s="678"/>
      <c r="E156" s="194"/>
      <c r="F156" s="194"/>
      <c r="G156" s="194"/>
    </row>
    <row r="157" spans="1:9" ht="15" customHeight="1" thickBot="1" x14ac:dyDescent="0.3">
      <c r="A157" s="675" t="s">
        <v>120</v>
      </c>
      <c r="B157" s="675"/>
      <c r="C157" s="145"/>
      <c r="D157" s="145"/>
      <c r="E157" s="145"/>
      <c r="F157" s="145"/>
      <c r="G157" s="145" t="str">
        <f>G90</f>
        <v>Forintban!</v>
      </c>
    </row>
    <row r="158" spans="1:9" ht="21.75" customHeight="1" thickBot="1" x14ac:dyDescent="0.3">
      <c r="A158" s="16">
        <v>1</v>
      </c>
      <c r="B158" s="422" t="s">
        <v>412</v>
      </c>
      <c r="C158" s="323">
        <f>+C62-C128</f>
        <v>-222481739</v>
      </c>
      <c r="D158" s="323">
        <f>+D62-D128</f>
        <v>-227806920</v>
      </c>
      <c r="E158" s="323">
        <f>+E62-E128</f>
        <v>-227806920</v>
      </c>
      <c r="F158" s="323">
        <f>+F62-F128</f>
        <v>-227884615</v>
      </c>
      <c r="G158" s="323">
        <f>+G62-G128</f>
        <v>-210956333</v>
      </c>
    </row>
    <row r="159" spans="1:9" ht="27.75" customHeight="1" thickBot="1" x14ac:dyDescent="0.3">
      <c r="A159" s="16" t="s">
        <v>14</v>
      </c>
      <c r="B159" s="422" t="s">
        <v>629</v>
      </c>
      <c r="C159" s="323">
        <f>+C86-C153</f>
        <v>904499</v>
      </c>
      <c r="D159" s="323">
        <f>+D86-D153</f>
        <v>904499</v>
      </c>
      <c r="E159" s="323">
        <f>+E86-E153</f>
        <v>904499</v>
      </c>
      <c r="F159" s="323">
        <f>+F86-F153</f>
        <v>982194</v>
      </c>
      <c r="G159" s="323">
        <f>+G86-G153</f>
        <v>982194</v>
      </c>
    </row>
  </sheetData>
  <mergeCells count="6">
    <mergeCell ref="A2:B2"/>
    <mergeCell ref="A90:B90"/>
    <mergeCell ref="A157:B157"/>
    <mergeCell ref="A1:D1"/>
    <mergeCell ref="A89:D89"/>
    <mergeCell ref="A156:D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8" fitToHeight="2" orientation="portrait" r:id="rId1"/>
  <headerFooter alignWithMargins="0">
    <oddHeader>&amp;C&amp;"Times New Roman CE,Félkövér"&amp;12
Nagytarcsa Község Önkormányzata
2020. ÉVI KÖLTSÉGVETÉS
ÁLLAMIGAZGATÁSI FELADATAINAK MÉRLEGE
&amp;R&amp;"Times New Roman CE,Félkövér dőlt"&amp;11 1.4. melléklet a 3/2020. (II.27) önkormányzati rendelethez</oddHeader>
  </headerFooter>
  <rowBreaks count="1" manualBreakCount="1">
    <brk id="88" max="6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0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4.83203125" style="111" customWidth="1"/>
    <col min="2" max="2" width="58.5" style="112" customWidth="1"/>
    <col min="3" max="4" width="16.1640625" style="112" customWidth="1"/>
    <col min="5" max="7" width="15.5" style="112" customWidth="1"/>
    <col min="8" max="8" width="22" style="112" customWidth="1"/>
    <col min="9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+CONCATENATE("11.1. melléklet a 3/",LEFT(ÖSSZEFÜGGÉSEK!A5,4),". (II.27) önkormányzati rendelethez")</f>
        <v>11.1.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506</v>
      </c>
      <c r="C2" s="450" t="s">
        <v>369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563</v>
      </c>
      <c r="C3" s="451" t="s">
        <v>564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0</v>
      </c>
      <c r="D8" s="449">
        <f>SUM(D9:D19)</f>
        <v>0</v>
      </c>
      <c r="E8" s="449">
        <f>SUM(E9:E19)</f>
        <v>0</v>
      </c>
      <c r="F8" s="449">
        <f>SUM(F9:F19)</f>
        <v>2</v>
      </c>
      <c r="G8" s="449">
        <f>SUM(G9:G19)</f>
        <v>2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/>
      <c r="D13" s="470"/>
      <c r="E13" s="470"/>
      <c r="F13" s="470"/>
      <c r="G13" s="470"/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/>
      <c r="D14" s="470"/>
      <c r="E14" s="470"/>
      <c r="F14" s="470"/>
      <c r="G14" s="470"/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>
        <v>2</v>
      </c>
      <c r="G16" s="471">
        <v>2</v>
      </c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462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346</v>
      </c>
      <c r="C26" s="449">
        <f>+C27+C28</f>
        <v>0</v>
      </c>
      <c r="D26" s="449">
        <f>+D27+D28</f>
        <v>0</v>
      </c>
      <c r="E26" s="449">
        <f>+E27+E28</f>
        <v>0</v>
      </c>
      <c r="F26" s="449">
        <f>+F27+F28</f>
        <v>0</v>
      </c>
      <c r="G26" s="449">
        <f>+G27+G28</f>
        <v>0</v>
      </c>
      <c r="H26" s="449"/>
    </row>
    <row r="27" spans="1:8" s="227" customFormat="1" ht="12" customHeight="1" x14ac:dyDescent="0.2">
      <c r="A27" s="223" t="s">
        <v>206</v>
      </c>
      <c r="B27" s="448" t="s">
        <v>344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54" t="s">
        <v>347</v>
      </c>
      <c r="C28" s="476"/>
      <c r="D28" s="476"/>
      <c r="E28" s="476"/>
      <c r="F28" s="476"/>
      <c r="G28" s="476"/>
      <c r="H28" s="476"/>
    </row>
    <row r="29" spans="1:8" s="227" customFormat="1" ht="12" customHeight="1" thickBot="1" x14ac:dyDescent="0.25">
      <c r="A29" s="222" t="s">
        <v>208</v>
      </c>
      <c r="B29" s="455" t="s">
        <v>463</v>
      </c>
      <c r="C29" s="475"/>
      <c r="D29" s="475"/>
      <c r="E29" s="475"/>
      <c r="F29" s="475"/>
      <c r="G29" s="475"/>
      <c r="H29" s="475"/>
    </row>
    <row r="30" spans="1:8" s="227" customFormat="1" ht="12" customHeight="1" thickBot="1" x14ac:dyDescent="0.25">
      <c r="A30" s="91" t="s">
        <v>17</v>
      </c>
      <c r="B30" s="328" t="s">
        <v>348</v>
      </c>
      <c r="C30" s="449">
        <f>+C31+C32+C33</f>
        <v>0</v>
      </c>
      <c r="D30" s="449">
        <f>+D31+D32+D33</f>
        <v>0</v>
      </c>
      <c r="E30" s="449">
        <f>+E31+E32+E33</f>
        <v>0</v>
      </c>
      <c r="F30" s="449">
        <f>+F31+F32+F33</f>
        <v>0</v>
      </c>
      <c r="G30" s="449">
        <f>+G31+G32+G33</f>
        <v>0</v>
      </c>
      <c r="H30" s="449"/>
    </row>
    <row r="31" spans="1:8" s="227" customFormat="1" ht="12" customHeight="1" x14ac:dyDescent="0.2">
      <c r="A31" s="223" t="s">
        <v>81</v>
      </c>
      <c r="B31" s="448" t="s">
        <v>229</v>
      </c>
      <c r="C31" s="474"/>
      <c r="D31" s="474"/>
      <c r="E31" s="474"/>
      <c r="F31" s="474"/>
      <c r="G31" s="474"/>
      <c r="H31" s="474"/>
    </row>
    <row r="32" spans="1:8" s="227" customFormat="1" ht="12" customHeight="1" x14ac:dyDescent="0.2">
      <c r="A32" s="223" t="s">
        <v>82</v>
      </c>
      <c r="B32" s="454" t="s">
        <v>230</v>
      </c>
      <c r="C32" s="476"/>
      <c r="D32" s="476"/>
      <c r="E32" s="476"/>
      <c r="F32" s="476"/>
      <c r="G32" s="476"/>
      <c r="H32" s="476"/>
    </row>
    <row r="33" spans="1:9" s="227" customFormat="1" ht="12" customHeight="1" thickBot="1" x14ac:dyDescent="0.25">
      <c r="A33" s="222" t="s">
        <v>83</v>
      </c>
      <c r="B33" s="455" t="s">
        <v>231</v>
      </c>
      <c r="C33" s="475"/>
      <c r="D33" s="475"/>
      <c r="E33" s="475"/>
      <c r="F33" s="475"/>
      <c r="G33" s="475"/>
      <c r="H33" s="475"/>
    </row>
    <row r="34" spans="1:9" s="166" customFormat="1" ht="12" customHeight="1" thickBot="1" x14ac:dyDescent="0.25">
      <c r="A34" s="91" t="s">
        <v>18</v>
      </c>
      <c r="B34" s="328" t="s">
        <v>317</v>
      </c>
      <c r="C34" s="473"/>
      <c r="D34" s="473"/>
      <c r="E34" s="473"/>
      <c r="F34" s="473"/>
      <c r="G34" s="473"/>
      <c r="H34" s="473"/>
    </row>
    <row r="35" spans="1:9" s="166" customFormat="1" ht="12" customHeight="1" thickBot="1" x14ac:dyDescent="0.25">
      <c r="A35" s="91" t="s">
        <v>19</v>
      </c>
      <c r="B35" s="328" t="s">
        <v>349</v>
      </c>
      <c r="C35" s="473"/>
      <c r="D35" s="473"/>
      <c r="E35" s="473"/>
      <c r="F35" s="473"/>
      <c r="G35" s="473"/>
      <c r="H35" s="473"/>
    </row>
    <row r="36" spans="1:9" s="166" customFormat="1" ht="12" customHeight="1" thickBot="1" x14ac:dyDescent="0.25">
      <c r="A36" s="90" t="s">
        <v>20</v>
      </c>
      <c r="B36" s="328" t="s">
        <v>464</v>
      </c>
      <c r="C36" s="449">
        <f>+C8+C20+C25+C26+C30+C34+C35</f>
        <v>0</v>
      </c>
      <c r="D36" s="449">
        <f>+D8+D20+D25+D26+D30+D34+D35</f>
        <v>0</v>
      </c>
      <c r="E36" s="449">
        <f>+E8+E20+E25+E26+E30+E34+E35</f>
        <v>0</v>
      </c>
      <c r="F36" s="449">
        <f>+F8+F20+F25+F26+F30+F34+F35</f>
        <v>2</v>
      </c>
      <c r="G36" s="449">
        <f>+G8+G20+G25+G26+G30+G34+G35</f>
        <v>2</v>
      </c>
      <c r="H36" s="449"/>
    </row>
    <row r="37" spans="1:9" s="166" customFormat="1" ht="12" customHeight="1" thickBot="1" x14ac:dyDescent="0.25">
      <c r="A37" s="104" t="s">
        <v>21</v>
      </c>
      <c r="B37" s="328" t="s">
        <v>351</v>
      </c>
      <c r="C37" s="449">
        <f>+C38+C39+C40</f>
        <v>0</v>
      </c>
      <c r="D37" s="449">
        <f>+D38+D39+D40</f>
        <v>0</v>
      </c>
      <c r="E37" s="449">
        <f>+E38+E39+E40</f>
        <v>0</v>
      </c>
      <c r="F37" s="449">
        <f>+F38+F39+F40</f>
        <v>0</v>
      </c>
      <c r="G37" s="449">
        <f>+G38+G39+G40</f>
        <v>0</v>
      </c>
      <c r="H37" s="449"/>
    </row>
    <row r="38" spans="1:9" s="166" customFormat="1" ht="12" customHeight="1" x14ac:dyDescent="0.2">
      <c r="A38" s="223" t="s">
        <v>352</v>
      </c>
      <c r="B38" s="448" t="s">
        <v>174</v>
      </c>
      <c r="C38" s="474"/>
      <c r="D38" s="474"/>
      <c r="E38" s="474"/>
      <c r="F38" s="474"/>
      <c r="G38" s="474"/>
      <c r="H38" s="474"/>
    </row>
    <row r="39" spans="1:9" s="166" customFormat="1" ht="12" customHeight="1" x14ac:dyDescent="0.2">
      <c r="A39" s="223" t="s">
        <v>353</v>
      </c>
      <c r="B39" s="454" t="s">
        <v>2</v>
      </c>
      <c r="C39" s="476"/>
      <c r="D39" s="476"/>
      <c r="E39" s="476"/>
      <c r="F39" s="476"/>
      <c r="G39" s="476"/>
      <c r="H39" s="476"/>
    </row>
    <row r="40" spans="1:9" s="227" customFormat="1" ht="12" customHeight="1" thickBot="1" x14ac:dyDescent="0.25">
      <c r="A40" s="222" t="s">
        <v>354</v>
      </c>
      <c r="B40" s="455" t="s">
        <v>355</v>
      </c>
      <c r="C40" s="475"/>
      <c r="D40" s="475"/>
      <c r="E40" s="475"/>
      <c r="F40" s="475"/>
      <c r="G40" s="475"/>
      <c r="H40" s="475"/>
    </row>
    <row r="41" spans="1:9" s="227" customFormat="1" ht="15" customHeight="1" thickBot="1" x14ac:dyDescent="0.25">
      <c r="A41" s="104" t="s">
        <v>22</v>
      </c>
      <c r="B41" s="460" t="s">
        <v>356</v>
      </c>
      <c r="C41" s="438">
        <f>+C36+C37</f>
        <v>0</v>
      </c>
      <c r="D41" s="438">
        <f>+D36+D37</f>
        <v>0</v>
      </c>
      <c r="E41" s="438">
        <f>+E36+E37</f>
        <v>0</v>
      </c>
      <c r="F41" s="438">
        <f>+F36+F37</f>
        <v>2</v>
      </c>
      <c r="G41" s="438">
        <f>+G36+G37</f>
        <v>2</v>
      </c>
      <c r="H41" s="438"/>
    </row>
    <row r="42" spans="1:9" s="227" customFormat="1" ht="15" customHeight="1" x14ac:dyDescent="0.2">
      <c r="A42" s="105"/>
      <c r="B42" s="106"/>
      <c r="C42" s="161"/>
      <c r="D42" s="161"/>
      <c r="E42" s="161"/>
      <c r="F42" s="161"/>
      <c r="G42" s="161"/>
      <c r="H42" s="161"/>
    </row>
    <row r="43" spans="1:9" ht="13.5" thickBot="1" x14ac:dyDescent="0.25">
      <c r="A43" s="107"/>
      <c r="B43" s="108"/>
      <c r="C43" s="162"/>
      <c r="D43" s="162"/>
      <c r="E43" s="162"/>
      <c r="F43" s="162"/>
      <c r="G43" s="162"/>
      <c r="H43" s="162"/>
    </row>
    <row r="44" spans="1:9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  <c r="H44" s="438"/>
    </row>
    <row r="45" spans="1:9" s="228" customFormat="1" ht="12" customHeight="1" thickBot="1" x14ac:dyDescent="0.25">
      <c r="A45" s="91" t="s">
        <v>13</v>
      </c>
      <c r="B45" s="328" t="s">
        <v>357</v>
      </c>
      <c r="C45" s="449">
        <f>SUM(C46:C50)</f>
        <v>25610626</v>
      </c>
      <c r="D45" s="449">
        <f>SUM(D46:D50)</f>
        <v>27434130</v>
      </c>
      <c r="E45" s="449">
        <f>SUM(E46:E50)</f>
        <v>28012433</v>
      </c>
      <c r="F45" s="449">
        <f>SUM(F46:F50)</f>
        <v>28092855</v>
      </c>
      <c r="G45" s="449">
        <f>SUM(G46:G50)</f>
        <v>23391701</v>
      </c>
      <c r="H45" s="449"/>
    </row>
    <row r="46" spans="1:9" ht="43.9" customHeight="1" x14ac:dyDescent="0.2">
      <c r="A46" s="222" t="s">
        <v>88</v>
      </c>
      <c r="B46" s="419" t="s">
        <v>43</v>
      </c>
      <c r="C46" s="474">
        <v>18701022</v>
      </c>
      <c r="D46" s="474">
        <f>18701022+500000+476078+163404+486904</f>
        <v>20327408</v>
      </c>
      <c r="E46" s="474">
        <v>20828104</v>
      </c>
      <c r="F46" s="474">
        <v>21642532</v>
      </c>
      <c r="G46" s="474">
        <v>18418518</v>
      </c>
      <c r="H46" s="474" t="s">
        <v>714</v>
      </c>
      <c r="I46" s="34"/>
    </row>
    <row r="47" spans="1:9" ht="37.9" customHeight="1" x14ac:dyDescent="0.2">
      <c r="A47" s="222" t="s">
        <v>89</v>
      </c>
      <c r="B47" s="411" t="s">
        <v>140</v>
      </c>
      <c r="C47" s="477">
        <v>3334604</v>
      </c>
      <c r="D47" s="477">
        <f>3334604+83314+28596+85208</f>
        <v>3531722</v>
      </c>
      <c r="E47" s="477">
        <v>3609329</v>
      </c>
      <c r="F47" s="477">
        <v>3734943</v>
      </c>
      <c r="G47" s="477">
        <v>3099203</v>
      </c>
      <c r="H47" s="477" t="s">
        <v>715</v>
      </c>
      <c r="I47" s="34"/>
    </row>
    <row r="48" spans="1:9" ht="12" customHeight="1" x14ac:dyDescent="0.2">
      <c r="A48" s="222" t="s">
        <v>90</v>
      </c>
      <c r="B48" s="411" t="s">
        <v>112</v>
      </c>
      <c r="C48" s="477">
        <v>3575000</v>
      </c>
      <c r="D48" s="477">
        <v>3575000</v>
      </c>
      <c r="E48" s="477">
        <v>3575000</v>
      </c>
      <c r="F48" s="477">
        <v>2715380</v>
      </c>
      <c r="G48" s="477">
        <v>1873980</v>
      </c>
      <c r="H48" s="645" t="s">
        <v>716</v>
      </c>
      <c r="I48" s="34"/>
    </row>
    <row r="49" spans="1:8" ht="12" customHeight="1" x14ac:dyDescent="0.2">
      <c r="A49" s="222" t="s">
        <v>91</v>
      </c>
      <c r="B49" s="411" t="s">
        <v>141</v>
      </c>
      <c r="C49" s="477"/>
      <c r="D49" s="477"/>
      <c r="E49" s="477"/>
      <c r="F49" s="477"/>
      <c r="G49" s="477"/>
      <c r="H49" s="477"/>
    </row>
    <row r="50" spans="1:8" ht="12" customHeight="1" thickBot="1" x14ac:dyDescent="0.25">
      <c r="A50" s="222" t="s">
        <v>114</v>
      </c>
      <c r="B50" s="411" t="s">
        <v>142</v>
      </c>
      <c r="C50" s="477"/>
      <c r="D50" s="477"/>
      <c r="E50" s="477"/>
      <c r="F50" s="477"/>
      <c r="G50" s="477"/>
      <c r="H50" s="477"/>
    </row>
    <row r="51" spans="1:8" ht="12" customHeight="1" thickBot="1" x14ac:dyDescent="0.25">
      <c r="A51" s="91" t="s">
        <v>14</v>
      </c>
      <c r="B51" s="328" t="s">
        <v>358</v>
      </c>
      <c r="C51" s="449">
        <f>SUM(C52:C54)</f>
        <v>444500</v>
      </c>
      <c r="D51" s="449">
        <f>SUM(D52:D54)</f>
        <v>444500</v>
      </c>
      <c r="E51" s="449">
        <f>SUM(E52:E54)</f>
        <v>444500</v>
      </c>
      <c r="F51" s="449">
        <f>SUM(F52:F54)</f>
        <v>444500</v>
      </c>
      <c r="G51" s="449">
        <f>SUM(G52:G54)</f>
        <v>19797</v>
      </c>
      <c r="H51" s="449"/>
    </row>
    <row r="52" spans="1:8" s="228" customFormat="1" ht="12" customHeight="1" x14ac:dyDescent="0.2">
      <c r="A52" s="222" t="s">
        <v>94</v>
      </c>
      <c r="B52" s="419" t="s">
        <v>167</v>
      </c>
      <c r="C52" s="474">
        <v>444500</v>
      </c>
      <c r="D52" s="474">
        <v>444500</v>
      </c>
      <c r="E52" s="474">
        <v>444500</v>
      </c>
      <c r="F52" s="474">
        <v>444500</v>
      </c>
      <c r="G52" s="474">
        <v>19797</v>
      </c>
      <c r="H52" s="474"/>
    </row>
    <row r="53" spans="1:8" ht="12" customHeight="1" x14ac:dyDescent="0.2">
      <c r="A53" s="222" t="s">
        <v>95</v>
      </c>
      <c r="B53" s="411" t="s">
        <v>144</v>
      </c>
      <c r="C53" s="477"/>
      <c r="D53" s="477"/>
      <c r="E53" s="477"/>
      <c r="F53" s="477"/>
      <c r="G53" s="477"/>
      <c r="H53" s="477"/>
    </row>
    <row r="54" spans="1:8" ht="12" customHeight="1" x14ac:dyDescent="0.2">
      <c r="A54" s="222" t="s">
        <v>96</v>
      </c>
      <c r="B54" s="411" t="s">
        <v>51</v>
      </c>
      <c r="C54" s="477"/>
      <c r="D54" s="477"/>
      <c r="E54" s="477"/>
      <c r="F54" s="477"/>
      <c r="G54" s="477"/>
      <c r="H54" s="477"/>
    </row>
    <row r="55" spans="1:8" ht="12" customHeight="1" thickBot="1" x14ac:dyDescent="0.25">
      <c r="A55" s="222" t="s">
        <v>97</v>
      </c>
      <c r="B55" s="411" t="s">
        <v>461</v>
      </c>
      <c r="C55" s="477"/>
      <c r="D55" s="477"/>
      <c r="E55" s="477"/>
      <c r="F55" s="477"/>
      <c r="G55" s="477"/>
      <c r="H55" s="477"/>
    </row>
    <row r="56" spans="1:8" ht="15" customHeight="1" thickBot="1" x14ac:dyDescent="0.25">
      <c r="A56" s="91" t="s">
        <v>15</v>
      </c>
      <c r="B56" s="328" t="s">
        <v>9</v>
      </c>
      <c r="C56" s="473"/>
      <c r="D56" s="473"/>
      <c r="E56" s="473"/>
      <c r="F56" s="473"/>
      <c r="G56" s="473"/>
      <c r="H56" s="473"/>
    </row>
    <row r="57" spans="1:8" ht="13.5" thickBot="1" x14ac:dyDescent="0.25">
      <c r="A57" s="91" t="s">
        <v>16</v>
      </c>
      <c r="B57" s="456" t="s">
        <v>466</v>
      </c>
      <c r="C57" s="438">
        <f>+C45+C51+C56</f>
        <v>26055126</v>
      </c>
      <c r="D57" s="438">
        <f>+D45+D51+D56</f>
        <v>27878630</v>
      </c>
      <c r="E57" s="438">
        <f>+E45+E51+E56</f>
        <v>28456933</v>
      </c>
      <c r="F57" s="438">
        <f>+F45+F51+F56</f>
        <v>28537355</v>
      </c>
      <c r="G57" s="438">
        <f>+G45+G51+G56</f>
        <v>23411498</v>
      </c>
      <c r="H57" s="438"/>
    </row>
    <row r="58" spans="1:8" ht="15" customHeight="1" thickBot="1" x14ac:dyDescent="0.25">
      <c r="C58" s="165"/>
      <c r="D58" s="165"/>
      <c r="E58" s="165"/>
      <c r="F58" s="165"/>
      <c r="G58" s="165"/>
      <c r="H58" s="165"/>
    </row>
    <row r="59" spans="1:8" ht="14.25" customHeight="1" thickBot="1" x14ac:dyDescent="0.25">
      <c r="A59" s="113" t="s">
        <v>456</v>
      </c>
      <c r="B59" s="435"/>
      <c r="C59" s="436">
        <v>3</v>
      </c>
      <c r="D59" s="436">
        <v>3</v>
      </c>
      <c r="E59" s="436">
        <v>3</v>
      </c>
      <c r="F59" s="436">
        <v>3</v>
      </c>
      <c r="G59" s="436">
        <v>3</v>
      </c>
      <c r="H59" s="436"/>
    </row>
    <row r="60" spans="1:8" ht="13.5" thickBot="1" x14ac:dyDescent="0.25">
      <c r="A60" s="113" t="s">
        <v>160</v>
      </c>
      <c r="B60" s="435"/>
      <c r="C60" s="436"/>
      <c r="D60" s="436"/>
      <c r="E60" s="436"/>
      <c r="F60" s="436"/>
      <c r="G60" s="436"/>
      <c r="H60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0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5" style="111" customWidth="1"/>
    <col min="2" max="2" width="59.5" style="112" customWidth="1"/>
    <col min="3" max="5" width="16.33203125" style="112" customWidth="1"/>
    <col min="6" max="7" width="15.6640625" style="112" customWidth="1"/>
    <col min="8" max="8" width="25" style="112" customWidth="1"/>
    <col min="9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+CONCATENATE("11.2. melléklet a 3/",LEFT(ÖSSZEFÜGGÉSEK!A5,4),". (II.27) önkormányzati rendelethez")</f>
        <v>11.2.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506</v>
      </c>
      <c r="C2" s="450" t="s">
        <v>369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565</v>
      </c>
      <c r="C3" s="451" t="s">
        <v>566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100000</v>
      </c>
      <c r="D8" s="449">
        <f>SUM(D9:D19)</f>
        <v>100000</v>
      </c>
      <c r="E8" s="449">
        <f>SUM(E9:E19)</f>
        <v>100000</v>
      </c>
      <c r="F8" s="449">
        <f>SUM(F9:F19)</f>
        <v>100000</v>
      </c>
      <c r="G8" s="449">
        <f>SUM(G9:G19)</f>
        <v>68000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>
        <v>100000</v>
      </c>
      <c r="D13" s="470">
        <v>100000</v>
      </c>
      <c r="E13" s="470">
        <v>100000</v>
      </c>
      <c r="F13" s="470">
        <v>100000</v>
      </c>
      <c r="G13" s="470">
        <v>68000</v>
      </c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/>
      <c r="D14" s="470"/>
      <c r="E14" s="470"/>
      <c r="F14" s="470"/>
      <c r="G14" s="470"/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/>
      <c r="G16" s="471"/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462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346</v>
      </c>
      <c r="C26" s="449">
        <f>+C27+C28</f>
        <v>0</v>
      </c>
      <c r="D26" s="449">
        <f>+D27+D28</f>
        <v>0</v>
      </c>
      <c r="E26" s="449">
        <f>+E27+E28</f>
        <v>0</v>
      </c>
      <c r="F26" s="449">
        <f>+F27+F28</f>
        <v>0</v>
      </c>
      <c r="G26" s="449">
        <f>+G27+G28</f>
        <v>0</v>
      </c>
      <c r="H26" s="449"/>
    </row>
    <row r="27" spans="1:8" s="227" customFormat="1" ht="12" customHeight="1" x14ac:dyDescent="0.2">
      <c r="A27" s="223" t="s">
        <v>206</v>
      </c>
      <c r="B27" s="448" t="s">
        <v>344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54" t="s">
        <v>347</v>
      </c>
      <c r="C28" s="476"/>
      <c r="D28" s="476"/>
      <c r="E28" s="476"/>
      <c r="F28" s="476"/>
      <c r="G28" s="476"/>
      <c r="H28" s="476"/>
    </row>
    <row r="29" spans="1:8" s="227" customFormat="1" ht="12" customHeight="1" thickBot="1" x14ac:dyDescent="0.25">
      <c r="A29" s="222" t="s">
        <v>208</v>
      </c>
      <c r="B29" s="455" t="s">
        <v>463</v>
      </c>
      <c r="C29" s="475"/>
      <c r="D29" s="475"/>
      <c r="E29" s="475"/>
      <c r="F29" s="475"/>
      <c r="G29" s="475"/>
      <c r="H29" s="475"/>
    </row>
    <row r="30" spans="1:8" s="227" customFormat="1" ht="12" customHeight="1" thickBot="1" x14ac:dyDescent="0.25">
      <c r="A30" s="91" t="s">
        <v>17</v>
      </c>
      <c r="B30" s="328" t="s">
        <v>348</v>
      </c>
      <c r="C30" s="449">
        <f>+C31+C32+C33</f>
        <v>0</v>
      </c>
      <c r="D30" s="449">
        <f>+D31+D32+D33</f>
        <v>0</v>
      </c>
      <c r="E30" s="449">
        <f>+E31+E32+E33</f>
        <v>0</v>
      </c>
      <c r="F30" s="449">
        <f>+F31+F32+F33</f>
        <v>0</v>
      </c>
      <c r="G30" s="449">
        <f>+G31+G32+G33</f>
        <v>0</v>
      </c>
      <c r="H30" s="449"/>
    </row>
    <row r="31" spans="1:8" s="227" customFormat="1" ht="12" customHeight="1" x14ac:dyDescent="0.2">
      <c r="A31" s="223" t="s">
        <v>81</v>
      </c>
      <c r="B31" s="448" t="s">
        <v>229</v>
      </c>
      <c r="C31" s="474"/>
      <c r="D31" s="474"/>
      <c r="E31" s="474"/>
      <c r="F31" s="474"/>
      <c r="G31" s="474"/>
      <c r="H31" s="474"/>
    </row>
    <row r="32" spans="1:8" s="227" customFormat="1" ht="12" customHeight="1" x14ac:dyDescent="0.2">
      <c r="A32" s="223" t="s">
        <v>82</v>
      </c>
      <c r="B32" s="454" t="s">
        <v>230</v>
      </c>
      <c r="C32" s="476"/>
      <c r="D32" s="476"/>
      <c r="E32" s="476"/>
      <c r="F32" s="476"/>
      <c r="G32" s="476"/>
      <c r="H32" s="476"/>
    </row>
    <row r="33" spans="1:8" s="227" customFormat="1" ht="12" customHeight="1" thickBot="1" x14ac:dyDescent="0.25">
      <c r="A33" s="222" t="s">
        <v>83</v>
      </c>
      <c r="B33" s="455" t="s">
        <v>231</v>
      </c>
      <c r="C33" s="475"/>
      <c r="D33" s="475"/>
      <c r="E33" s="475"/>
      <c r="F33" s="475"/>
      <c r="G33" s="475"/>
      <c r="H33" s="475"/>
    </row>
    <row r="34" spans="1:8" s="166" customFormat="1" ht="12" customHeight="1" thickBot="1" x14ac:dyDescent="0.25">
      <c r="A34" s="91" t="s">
        <v>18</v>
      </c>
      <c r="B34" s="328" t="s">
        <v>317</v>
      </c>
      <c r="C34" s="473"/>
      <c r="D34" s="473"/>
      <c r="E34" s="473"/>
      <c r="F34" s="473"/>
      <c r="G34" s="473"/>
      <c r="H34" s="473"/>
    </row>
    <row r="35" spans="1:8" s="166" customFormat="1" ht="12" customHeight="1" thickBot="1" x14ac:dyDescent="0.25">
      <c r="A35" s="91" t="s">
        <v>19</v>
      </c>
      <c r="B35" s="328" t="s">
        <v>349</v>
      </c>
      <c r="C35" s="473"/>
      <c r="D35" s="473"/>
      <c r="E35" s="473"/>
      <c r="F35" s="473"/>
      <c r="G35" s="473"/>
      <c r="H35" s="473"/>
    </row>
    <row r="36" spans="1:8" s="166" customFormat="1" ht="12" customHeight="1" thickBot="1" x14ac:dyDescent="0.25">
      <c r="A36" s="90" t="s">
        <v>20</v>
      </c>
      <c r="B36" s="328" t="s">
        <v>464</v>
      </c>
      <c r="C36" s="449">
        <f>+C8+C20+C25+C26+C30+C34+C35</f>
        <v>100000</v>
      </c>
      <c r="D36" s="449">
        <f>+D8+D20+D25+D26+D30+D34+D35</f>
        <v>100000</v>
      </c>
      <c r="E36" s="449">
        <f>+E8+E20+E25+E26+E30+E34+E35</f>
        <v>100000</v>
      </c>
      <c r="F36" s="449">
        <f>+F8+F20+F25+F26+F30+F34+F35</f>
        <v>100000</v>
      </c>
      <c r="G36" s="449">
        <f>+G8+G20+G25+G26+G30+G34+G35</f>
        <v>68000</v>
      </c>
      <c r="H36" s="449"/>
    </row>
    <row r="37" spans="1:8" s="166" customFormat="1" ht="12" customHeight="1" thickBot="1" x14ac:dyDescent="0.25">
      <c r="A37" s="104" t="s">
        <v>21</v>
      </c>
      <c r="B37" s="328" t="s">
        <v>351</v>
      </c>
      <c r="C37" s="449">
        <f>+C38+C39+C40</f>
        <v>0</v>
      </c>
      <c r="D37" s="449">
        <f>+D38+D39+D40</f>
        <v>0</v>
      </c>
      <c r="E37" s="449">
        <f>+E38+E39+E40</f>
        <v>0</v>
      </c>
      <c r="F37" s="449">
        <f>+F38+F39+F40</f>
        <v>0</v>
      </c>
      <c r="G37" s="449">
        <f>+G38+G39+G40</f>
        <v>0</v>
      </c>
      <c r="H37" s="449"/>
    </row>
    <row r="38" spans="1:8" s="166" customFormat="1" ht="12" customHeight="1" x14ac:dyDescent="0.2">
      <c r="A38" s="223" t="s">
        <v>352</v>
      </c>
      <c r="B38" s="448" t="s">
        <v>174</v>
      </c>
      <c r="C38" s="474"/>
      <c r="D38" s="474"/>
      <c r="E38" s="474"/>
      <c r="F38" s="474"/>
      <c r="G38" s="474"/>
      <c r="H38" s="474"/>
    </row>
    <row r="39" spans="1:8" s="166" customFormat="1" ht="12" customHeight="1" x14ac:dyDescent="0.2">
      <c r="A39" s="223" t="s">
        <v>353</v>
      </c>
      <c r="B39" s="454" t="s">
        <v>2</v>
      </c>
      <c r="C39" s="476"/>
      <c r="D39" s="476"/>
      <c r="E39" s="476"/>
      <c r="F39" s="476"/>
      <c r="G39" s="476"/>
      <c r="H39" s="476"/>
    </row>
    <row r="40" spans="1:8" s="227" customFormat="1" ht="12" customHeight="1" thickBot="1" x14ac:dyDescent="0.25">
      <c r="A40" s="222" t="s">
        <v>354</v>
      </c>
      <c r="B40" s="455" t="s">
        <v>355</v>
      </c>
      <c r="C40" s="475"/>
      <c r="D40" s="475"/>
      <c r="E40" s="475"/>
      <c r="F40" s="475"/>
      <c r="G40" s="475"/>
      <c r="H40" s="475"/>
    </row>
    <row r="41" spans="1:8" s="227" customFormat="1" ht="15" customHeight="1" thickBot="1" x14ac:dyDescent="0.25">
      <c r="A41" s="104" t="s">
        <v>22</v>
      </c>
      <c r="B41" s="460" t="s">
        <v>356</v>
      </c>
      <c r="C41" s="438">
        <f>+C36+C37</f>
        <v>100000</v>
      </c>
      <c r="D41" s="438">
        <f>+D36+D37</f>
        <v>100000</v>
      </c>
      <c r="E41" s="438">
        <f>+E36+E37</f>
        <v>100000</v>
      </c>
      <c r="F41" s="438">
        <f>+F36+F37</f>
        <v>100000</v>
      </c>
      <c r="G41" s="438">
        <f>+G36+G37</f>
        <v>68000</v>
      </c>
      <c r="H41" s="438"/>
    </row>
    <row r="42" spans="1:8" s="227" customFormat="1" ht="15" customHeight="1" x14ac:dyDescent="0.2">
      <c r="A42" s="105"/>
      <c r="B42" s="106"/>
      <c r="C42" s="161"/>
      <c r="D42" s="161"/>
      <c r="E42" s="161"/>
      <c r="F42" s="161"/>
      <c r="G42" s="161"/>
      <c r="H42" s="161"/>
    </row>
    <row r="43" spans="1:8" ht="13.5" thickBot="1" x14ac:dyDescent="0.25">
      <c r="A43" s="107"/>
      <c r="B43" s="108"/>
      <c r="C43" s="162"/>
      <c r="D43" s="162"/>
      <c r="E43" s="162"/>
      <c r="F43" s="162"/>
      <c r="G43" s="162"/>
      <c r="H43" s="162"/>
    </row>
    <row r="44" spans="1:8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  <c r="H44" s="438"/>
    </row>
    <row r="45" spans="1:8" s="228" customFormat="1" ht="12" customHeight="1" thickBot="1" x14ac:dyDescent="0.25">
      <c r="A45" s="91" t="s">
        <v>13</v>
      </c>
      <c r="B45" s="328" t="s">
        <v>357</v>
      </c>
      <c r="C45" s="449">
        <f>SUM(C46:C50)</f>
        <v>7164939</v>
      </c>
      <c r="D45" s="449">
        <f>SUM(D46:D50)</f>
        <v>7364939</v>
      </c>
      <c r="E45" s="449">
        <f>SUM(E46:E50)</f>
        <v>7533439</v>
      </c>
      <c r="F45" s="449">
        <f>SUM(F46:F50)</f>
        <v>7533439</v>
      </c>
      <c r="G45" s="449">
        <f>SUM(G46:G50)</f>
        <v>6142112</v>
      </c>
      <c r="H45" s="449"/>
    </row>
    <row r="46" spans="1:8" ht="33.75" x14ac:dyDescent="0.2">
      <c r="A46" s="222" t="s">
        <v>88</v>
      </c>
      <c r="B46" s="419" t="s">
        <v>43</v>
      </c>
      <c r="C46" s="474">
        <v>5774416</v>
      </c>
      <c r="D46" s="474">
        <f>5774416+200000</f>
        <v>5974416</v>
      </c>
      <c r="E46" s="474">
        <v>6120303</v>
      </c>
      <c r="F46" s="474">
        <v>6120303</v>
      </c>
      <c r="G46" s="474">
        <v>5102769</v>
      </c>
      <c r="H46" s="474" t="s">
        <v>670</v>
      </c>
    </row>
    <row r="47" spans="1:8" ht="12" customHeight="1" x14ac:dyDescent="0.2">
      <c r="A47" s="222" t="s">
        <v>89</v>
      </c>
      <c r="B47" s="411" t="s">
        <v>140</v>
      </c>
      <c r="C47" s="477">
        <v>1040523</v>
      </c>
      <c r="D47" s="477">
        <v>1040523</v>
      </c>
      <c r="E47" s="477">
        <v>1063136</v>
      </c>
      <c r="F47" s="477">
        <v>1063136</v>
      </c>
      <c r="G47" s="477">
        <v>898937</v>
      </c>
      <c r="H47" s="599" t="s">
        <v>671</v>
      </c>
    </row>
    <row r="48" spans="1:8" ht="12" customHeight="1" x14ac:dyDescent="0.2">
      <c r="A48" s="222" t="s">
        <v>90</v>
      </c>
      <c r="B48" s="411" t="s">
        <v>112</v>
      </c>
      <c r="C48" s="477">
        <v>350000</v>
      </c>
      <c r="D48" s="477">
        <v>350000</v>
      </c>
      <c r="E48" s="477">
        <v>350000</v>
      </c>
      <c r="F48" s="477">
        <v>350000</v>
      </c>
      <c r="G48" s="477">
        <v>140406</v>
      </c>
      <c r="H48" s="477"/>
    </row>
    <row r="49" spans="1:8" ht="12" customHeight="1" x14ac:dyDescent="0.2">
      <c r="A49" s="222" t="s">
        <v>91</v>
      </c>
      <c r="B49" s="411" t="s">
        <v>141</v>
      </c>
      <c r="C49" s="477"/>
      <c r="D49" s="477"/>
      <c r="E49" s="477"/>
      <c r="F49" s="477"/>
      <c r="G49" s="477"/>
      <c r="H49" s="477"/>
    </row>
    <row r="50" spans="1:8" ht="12" customHeight="1" thickBot="1" x14ac:dyDescent="0.25">
      <c r="A50" s="222" t="s">
        <v>114</v>
      </c>
      <c r="B50" s="411" t="s">
        <v>142</v>
      </c>
      <c r="C50" s="477"/>
      <c r="D50" s="477"/>
      <c r="E50" s="477"/>
      <c r="F50" s="477"/>
      <c r="G50" s="477"/>
      <c r="H50" s="477"/>
    </row>
    <row r="51" spans="1:8" ht="12" customHeight="1" thickBot="1" x14ac:dyDescent="0.25">
      <c r="A51" s="91" t="s">
        <v>14</v>
      </c>
      <c r="B51" s="328" t="s">
        <v>358</v>
      </c>
      <c r="C51" s="449">
        <f>SUM(C52:C54)</f>
        <v>0</v>
      </c>
      <c r="D51" s="449">
        <f>SUM(D52:D54)</f>
        <v>0</v>
      </c>
      <c r="E51" s="449">
        <f>SUM(E52:E54)</f>
        <v>0</v>
      </c>
      <c r="F51" s="449">
        <f>SUM(F52:F54)</f>
        <v>0</v>
      </c>
      <c r="G51" s="449">
        <f>SUM(G52:G54)</f>
        <v>0</v>
      </c>
      <c r="H51" s="449"/>
    </row>
    <row r="52" spans="1:8" s="228" customFormat="1" ht="12" customHeight="1" x14ac:dyDescent="0.2">
      <c r="A52" s="222" t="s">
        <v>94</v>
      </c>
      <c r="B52" s="419" t="s">
        <v>167</v>
      </c>
      <c r="C52" s="474"/>
      <c r="D52" s="474"/>
      <c r="E52" s="474"/>
      <c r="F52" s="474"/>
      <c r="G52" s="474"/>
      <c r="H52" s="474"/>
    </row>
    <row r="53" spans="1:8" ht="12" customHeight="1" x14ac:dyDescent="0.2">
      <c r="A53" s="222" t="s">
        <v>95</v>
      </c>
      <c r="B53" s="411" t="s">
        <v>144</v>
      </c>
      <c r="C53" s="477"/>
      <c r="D53" s="477"/>
      <c r="E53" s="477"/>
      <c r="F53" s="477"/>
      <c r="G53" s="477"/>
      <c r="H53" s="477"/>
    </row>
    <row r="54" spans="1:8" ht="12" customHeight="1" x14ac:dyDescent="0.2">
      <c r="A54" s="222" t="s">
        <v>96</v>
      </c>
      <c r="B54" s="411" t="s">
        <v>51</v>
      </c>
      <c r="C54" s="477"/>
      <c r="D54" s="477"/>
      <c r="E54" s="477"/>
      <c r="F54" s="477"/>
      <c r="G54" s="477"/>
      <c r="H54" s="477"/>
    </row>
    <row r="55" spans="1:8" ht="12" customHeight="1" thickBot="1" x14ac:dyDescent="0.25">
      <c r="A55" s="222" t="s">
        <v>97</v>
      </c>
      <c r="B55" s="411" t="s">
        <v>461</v>
      </c>
      <c r="C55" s="477"/>
      <c r="D55" s="477"/>
      <c r="E55" s="477"/>
      <c r="F55" s="477"/>
      <c r="G55" s="477"/>
      <c r="H55" s="477"/>
    </row>
    <row r="56" spans="1:8" ht="15" customHeight="1" thickBot="1" x14ac:dyDescent="0.25">
      <c r="A56" s="91" t="s">
        <v>15</v>
      </c>
      <c r="B56" s="328" t="s">
        <v>9</v>
      </c>
      <c r="C56" s="473"/>
      <c r="D56" s="473"/>
      <c r="E56" s="473"/>
      <c r="F56" s="473"/>
      <c r="G56" s="473"/>
      <c r="H56" s="473"/>
    </row>
    <row r="57" spans="1:8" ht="13.5" thickBot="1" x14ac:dyDescent="0.25">
      <c r="A57" s="91" t="s">
        <v>16</v>
      </c>
      <c r="B57" s="456" t="s">
        <v>466</v>
      </c>
      <c r="C57" s="438">
        <f>+C45+C51+C56</f>
        <v>7164939</v>
      </c>
      <c r="D57" s="438">
        <f>+D45+D51+D56</f>
        <v>7364939</v>
      </c>
      <c r="E57" s="438">
        <f>+E45+E51+E56</f>
        <v>7533439</v>
      </c>
      <c r="F57" s="438">
        <f>+F45+F51+F56</f>
        <v>7533439</v>
      </c>
      <c r="G57" s="438">
        <f>+G45+G51+G56</f>
        <v>6142112</v>
      </c>
      <c r="H57" s="438"/>
    </row>
    <row r="58" spans="1:8" ht="15" customHeight="1" thickBot="1" x14ac:dyDescent="0.25">
      <c r="C58" s="165"/>
      <c r="D58" s="165"/>
      <c r="E58" s="165"/>
      <c r="F58" s="165"/>
      <c r="G58" s="165"/>
      <c r="H58" s="165"/>
    </row>
    <row r="59" spans="1:8" ht="14.25" customHeight="1" thickBot="1" x14ac:dyDescent="0.25">
      <c r="A59" s="113" t="s">
        <v>456</v>
      </c>
      <c r="B59" s="435"/>
      <c r="C59" s="436">
        <v>1</v>
      </c>
      <c r="D59" s="436">
        <v>1</v>
      </c>
      <c r="E59" s="436">
        <v>1</v>
      </c>
      <c r="F59" s="436">
        <v>1</v>
      </c>
      <c r="G59" s="436">
        <v>1</v>
      </c>
      <c r="H59" s="436"/>
    </row>
    <row r="60" spans="1:8" ht="13.5" thickBot="1" x14ac:dyDescent="0.25">
      <c r="A60" s="113" t="s">
        <v>160</v>
      </c>
      <c r="B60" s="435"/>
      <c r="C60" s="436"/>
      <c r="D60" s="436"/>
      <c r="E60" s="436"/>
      <c r="F60" s="436"/>
      <c r="G60" s="436"/>
      <c r="H60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0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" style="111" customWidth="1"/>
    <col min="2" max="2" width="59.1640625" style="112" customWidth="1"/>
    <col min="3" max="7" width="15.1640625" style="112" customWidth="1"/>
    <col min="8" max="8" width="23" style="112" customWidth="1"/>
    <col min="9" max="10" width="9.5" style="112" bestFit="1" customWidth="1"/>
    <col min="11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+CONCATENATE("11.2. melléklet a 3/",LEFT(ÖSSZEFÜGGÉSEK!A5,4),". (II.27) önkormányzati rendelethez")</f>
        <v>11.2.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506</v>
      </c>
      <c r="C2" s="450" t="s">
        <v>369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659</v>
      </c>
      <c r="C3" s="451" t="s">
        <v>660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850000</v>
      </c>
      <c r="D8" s="449">
        <f>SUM(D9:D19)</f>
        <v>850000</v>
      </c>
      <c r="E8" s="449">
        <f>SUM(E9:E19)</f>
        <v>850000</v>
      </c>
      <c r="F8" s="449">
        <f>SUM(F9:F19)</f>
        <v>850000</v>
      </c>
      <c r="G8" s="449">
        <f>SUM(G9:G19)</f>
        <v>699400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>
        <v>850000</v>
      </c>
      <c r="D13" s="470">
        <v>850000</v>
      </c>
      <c r="E13" s="470">
        <v>850000</v>
      </c>
      <c r="F13" s="470">
        <v>850000</v>
      </c>
      <c r="G13" s="470">
        <v>699400</v>
      </c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/>
      <c r="D14" s="470"/>
      <c r="E14" s="470"/>
      <c r="F14" s="470"/>
      <c r="G14" s="470"/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/>
      <c r="G16" s="471"/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462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346</v>
      </c>
      <c r="C26" s="449">
        <f>+C27+C28</f>
        <v>0</v>
      </c>
      <c r="D26" s="449">
        <f>+D27+D28</f>
        <v>0</v>
      </c>
      <c r="E26" s="449">
        <f>+E27+E28</f>
        <v>0</v>
      </c>
      <c r="F26" s="449">
        <f>+F27+F28</f>
        <v>0</v>
      </c>
      <c r="G26" s="449">
        <f>+G27+G28</f>
        <v>0</v>
      </c>
      <c r="H26" s="449"/>
    </row>
    <row r="27" spans="1:8" s="227" customFormat="1" ht="12" customHeight="1" x14ac:dyDescent="0.2">
      <c r="A27" s="223" t="s">
        <v>206</v>
      </c>
      <c r="B27" s="448" t="s">
        <v>344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54" t="s">
        <v>347</v>
      </c>
      <c r="C28" s="476"/>
      <c r="D28" s="476"/>
      <c r="E28" s="476"/>
      <c r="F28" s="476"/>
      <c r="G28" s="476"/>
      <c r="H28" s="476"/>
    </row>
    <row r="29" spans="1:8" s="227" customFormat="1" ht="12" customHeight="1" thickBot="1" x14ac:dyDescent="0.25">
      <c r="A29" s="222" t="s">
        <v>208</v>
      </c>
      <c r="B29" s="455" t="s">
        <v>463</v>
      </c>
      <c r="C29" s="475"/>
      <c r="D29" s="475"/>
      <c r="E29" s="475"/>
      <c r="F29" s="475"/>
      <c r="G29" s="475"/>
      <c r="H29" s="475"/>
    </row>
    <row r="30" spans="1:8" s="227" customFormat="1" ht="12" customHeight="1" thickBot="1" x14ac:dyDescent="0.25">
      <c r="A30" s="91" t="s">
        <v>17</v>
      </c>
      <c r="B30" s="328" t="s">
        <v>348</v>
      </c>
      <c r="C30" s="449">
        <f>+C31+C32+C33</f>
        <v>0</v>
      </c>
      <c r="D30" s="449">
        <f>+D31+D32+D33</f>
        <v>0</v>
      </c>
      <c r="E30" s="449">
        <f>+E31+E32+E33</f>
        <v>0</v>
      </c>
      <c r="F30" s="449">
        <f>+F31+F32+F33</f>
        <v>0</v>
      </c>
      <c r="G30" s="449">
        <f>+G31+G32+G33</f>
        <v>0</v>
      </c>
      <c r="H30" s="449"/>
    </row>
    <row r="31" spans="1:8" s="227" customFormat="1" ht="12" customHeight="1" x14ac:dyDescent="0.2">
      <c r="A31" s="223" t="s">
        <v>81</v>
      </c>
      <c r="B31" s="448" t="s">
        <v>229</v>
      </c>
      <c r="C31" s="474"/>
      <c r="D31" s="474"/>
      <c r="E31" s="474"/>
      <c r="F31" s="474"/>
      <c r="G31" s="474"/>
      <c r="H31" s="474"/>
    </row>
    <row r="32" spans="1:8" s="227" customFormat="1" ht="12" customHeight="1" x14ac:dyDescent="0.2">
      <c r="A32" s="223" t="s">
        <v>82</v>
      </c>
      <c r="B32" s="454" t="s">
        <v>230</v>
      </c>
      <c r="C32" s="476"/>
      <c r="D32" s="476"/>
      <c r="E32" s="476"/>
      <c r="F32" s="476"/>
      <c r="G32" s="476"/>
      <c r="H32" s="476"/>
    </row>
    <row r="33" spans="1:9" s="227" customFormat="1" ht="12" customHeight="1" thickBot="1" x14ac:dyDescent="0.25">
      <c r="A33" s="222" t="s">
        <v>83</v>
      </c>
      <c r="B33" s="455" t="s">
        <v>231</v>
      </c>
      <c r="C33" s="475"/>
      <c r="D33" s="475"/>
      <c r="E33" s="475"/>
      <c r="F33" s="475"/>
      <c r="G33" s="475"/>
      <c r="H33" s="475"/>
    </row>
    <row r="34" spans="1:9" s="166" customFormat="1" ht="12" customHeight="1" thickBot="1" x14ac:dyDescent="0.25">
      <c r="A34" s="91" t="s">
        <v>18</v>
      </c>
      <c r="B34" s="328" t="s">
        <v>317</v>
      </c>
      <c r="C34" s="473"/>
      <c r="D34" s="473"/>
      <c r="E34" s="473"/>
      <c r="F34" s="473"/>
      <c r="G34" s="473"/>
      <c r="H34" s="473"/>
    </row>
    <row r="35" spans="1:9" s="166" customFormat="1" ht="12" customHeight="1" thickBot="1" x14ac:dyDescent="0.25">
      <c r="A35" s="91" t="s">
        <v>19</v>
      </c>
      <c r="B35" s="328" t="s">
        <v>349</v>
      </c>
      <c r="C35" s="473"/>
      <c r="D35" s="473"/>
      <c r="E35" s="473"/>
      <c r="F35" s="473"/>
      <c r="G35" s="473"/>
      <c r="H35" s="473"/>
    </row>
    <row r="36" spans="1:9" s="166" customFormat="1" ht="12" customHeight="1" thickBot="1" x14ac:dyDescent="0.25">
      <c r="A36" s="90" t="s">
        <v>20</v>
      </c>
      <c r="B36" s="328" t="s">
        <v>464</v>
      </c>
      <c r="C36" s="449">
        <f>+C8+C20+C25+C26+C30+C34+C35</f>
        <v>850000</v>
      </c>
      <c r="D36" s="449">
        <f>+D8+D20+D25+D26+D30+D34+D35</f>
        <v>850000</v>
      </c>
      <c r="E36" s="449">
        <f>+E8+E20+E25+E26+E30+E34+E35</f>
        <v>850000</v>
      </c>
      <c r="F36" s="449">
        <f>+F8+F20+F25+F26+F30+F34+F35</f>
        <v>850000</v>
      </c>
      <c r="G36" s="449">
        <f>+G8+G20+G25+G26+G30+G34+G35</f>
        <v>699400</v>
      </c>
      <c r="H36" s="449"/>
    </row>
    <row r="37" spans="1:9" s="166" customFormat="1" ht="12" customHeight="1" thickBot="1" x14ac:dyDescent="0.25">
      <c r="A37" s="104" t="s">
        <v>21</v>
      </c>
      <c r="B37" s="328" t="s">
        <v>351</v>
      </c>
      <c r="C37" s="449">
        <f>+C38+C39+C40</f>
        <v>0</v>
      </c>
      <c r="D37" s="449">
        <f>+D38+D39+D40</f>
        <v>0</v>
      </c>
      <c r="E37" s="449">
        <f>+E38+E39+E40</f>
        <v>0</v>
      </c>
      <c r="F37" s="449">
        <f>+F38+F39+F40</f>
        <v>0</v>
      </c>
      <c r="G37" s="449">
        <f>+G38+G39+G40</f>
        <v>0</v>
      </c>
      <c r="H37" s="449"/>
    </row>
    <row r="38" spans="1:9" s="166" customFormat="1" ht="12" customHeight="1" x14ac:dyDescent="0.2">
      <c r="A38" s="223" t="s">
        <v>352</v>
      </c>
      <c r="B38" s="448" t="s">
        <v>174</v>
      </c>
      <c r="C38" s="474"/>
      <c r="D38" s="474"/>
      <c r="E38" s="474"/>
      <c r="F38" s="474"/>
      <c r="G38" s="474"/>
      <c r="H38" s="474"/>
    </row>
    <row r="39" spans="1:9" s="166" customFormat="1" ht="12" customHeight="1" x14ac:dyDescent="0.2">
      <c r="A39" s="223" t="s">
        <v>353</v>
      </c>
      <c r="B39" s="454" t="s">
        <v>2</v>
      </c>
      <c r="C39" s="476"/>
      <c r="D39" s="476"/>
      <c r="E39" s="476"/>
      <c r="F39" s="476"/>
      <c r="G39" s="476"/>
      <c r="H39" s="476"/>
    </row>
    <row r="40" spans="1:9" s="227" customFormat="1" ht="12" customHeight="1" thickBot="1" x14ac:dyDescent="0.25">
      <c r="A40" s="222" t="s">
        <v>354</v>
      </c>
      <c r="B40" s="455" t="s">
        <v>355</v>
      </c>
      <c r="C40" s="475"/>
      <c r="D40" s="475"/>
      <c r="E40" s="475"/>
      <c r="F40" s="475"/>
      <c r="G40" s="475"/>
      <c r="H40" s="475"/>
    </row>
    <row r="41" spans="1:9" s="227" customFormat="1" ht="15" customHeight="1" thickBot="1" x14ac:dyDescent="0.25">
      <c r="A41" s="104" t="s">
        <v>22</v>
      </c>
      <c r="B41" s="460" t="s">
        <v>356</v>
      </c>
      <c r="C41" s="438">
        <f>+C36+C37</f>
        <v>850000</v>
      </c>
      <c r="D41" s="438">
        <f>+D36+D37</f>
        <v>850000</v>
      </c>
      <c r="E41" s="438">
        <f>+E36+E37</f>
        <v>850000</v>
      </c>
      <c r="F41" s="438">
        <f>+F36+F37</f>
        <v>850000</v>
      </c>
      <c r="G41" s="438">
        <f>+G36+G37</f>
        <v>699400</v>
      </c>
      <c r="H41" s="438"/>
    </row>
    <row r="42" spans="1:9" s="227" customFormat="1" ht="15" customHeight="1" x14ac:dyDescent="0.2">
      <c r="A42" s="105"/>
      <c r="B42" s="106"/>
      <c r="C42" s="161"/>
      <c r="D42" s="161"/>
      <c r="E42" s="161"/>
      <c r="F42" s="161"/>
      <c r="G42" s="161"/>
      <c r="H42" s="161"/>
    </row>
    <row r="43" spans="1:9" ht="13.5" thickBot="1" x14ac:dyDescent="0.25">
      <c r="A43" s="107"/>
      <c r="B43" s="108"/>
      <c r="C43" s="162"/>
      <c r="D43" s="162"/>
      <c r="E43" s="162"/>
      <c r="F43" s="162"/>
      <c r="G43" s="162"/>
      <c r="H43" s="162"/>
    </row>
    <row r="44" spans="1:9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  <c r="H44" s="438"/>
    </row>
    <row r="45" spans="1:9" s="228" customFormat="1" ht="12" customHeight="1" thickBot="1" x14ac:dyDescent="0.25">
      <c r="A45" s="91" t="s">
        <v>13</v>
      </c>
      <c r="B45" s="328" t="s">
        <v>357</v>
      </c>
      <c r="C45" s="449">
        <f>SUM(C46:C50)</f>
        <v>2743200</v>
      </c>
      <c r="D45" s="449">
        <f>SUM(D46:D50)</f>
        <v>2743200</v>
      </c>
      <c r="E45" s="449">
        <f>SUM(E46:E50)</f>
        <v>3054069</v>
      </c>
      <c r="F45" s="449">
        <f>SUM(F46:F50)</f>
        <v>4504209</v>
      </c>
      <c r="G45" s="449">
        <f>SUM(G46:G50)</f>
        <v>4083255</v>
      </c>
      <c r="H45" s="449"/>
    </row>
    <row r="46" spans="1:9" ht="12" customHeight="1" x14ac:dyDescent="0.2">
      <c r="A46" s="222" t="s">
        <v>88</v>
      </c>
      <c r="B46" s="419" t="s">
        <v>43</v>
      </c>
      <c r="C46" s="474"/>
      <c r="D46" s="474"/>
      <c r="E46" s="474"/>
      <c r="F46" s="474"/>
      <c r="G46" s="474"/>
      <c r="H46" s="474"/>
    </row>
    <row r="47" spans="1:9" ht="12" customHeight="1" x14ac:dyDescent="0.2">
      <c r="A47" s="222" t="s">
        <v>89</v>
      </c>
      <c r="B47" s="411" t="s">
        <v>140</v>
      </c>
      <c r="C47" s="477"/>
      <c r="D47" s="477"/>
      <c r="E47" s="477"/>
      <c r="F47" s="477"/>
      <c r="G47" s="477"/>
      <c r="H47" s="477"/>
      <c r="I47" s="34"/>
    </row>
    <row r="48" spans="1:9" ht="12" customHeight="1" x14ac:dyDescent="0.2">
      <c r="A48" s="222" t="s">
        <v>90</v>
      </c>
      <c r="B48" s="411" t="s">
        <v>112</v>
      </c>
      <c r="C48" s="477">
        <v>2743200</v>
      </c>
      <c r="D48" s="477">
        <v>2743200</v>
      </c>
      <c r="E48" s="477">
        <v>3054069</v>
      </c>
      <c r="F48" s="477">
        <v>4504209</v>
      </c>
      <c r="G48" s="477">
        <v>4083255</v>
      </c>
      <c r="H48" s="477" t="s">
        <v>717</v>
      </c>
      <c r="I48" s="34"/>
    </row>
    <row r="49" spans="1:10" ht="12" customHeight="1" x14ac:dyDescent="0.2">
      <c r="A49" s="222" t="s">
        <v>91</v>
      </c>
      <c r="B49" s="411" t="s">
        <v>141</v>
      </c>
      <c r="C49" s="477"/>
      <c r="D49" s="477"/>
      <c r="E49" s="477"/>
      <c r="F49" s="477"/>
      <c r="G49" s="477"/>
      <c r="H49" s="477"/>
    </row>
    <row r="50" spans="1:10" ht="12" customHeight="1" thickBot="1" x14ac:dyDescent="0.25">
      <c r="A50" s="222" t="s">
        <v>114</v>
      </c>
      <c r="B50" s="411" t="s">
        <v>142</v>
      </c>
      <c r="C50" s="477"/>
      <c r="D50" s="477"/>
      <c r="E50" s="477"/>
      <c r="F50" s="477"/>
      <c r="G50" s="477"/>
      <c r="H50" s="477"/>
      <c r="J50" s="34"/>
    </row>
    <row r="51" spans="1:10" ht="12" customHeight="1" thickBot="1" x14ac:dyDescent="0.25">
      <c r="A51" s="91" t="s">
        <v>14</v>
      </c>
      <c r="B51" s="328" t="s">
        <v>358</v>
      </c>
      <c r="C51" s="449">
        <f>SUM(C52:C54)</f>
        <v>0</v>
      </c>
      <c r="D51" s="449">
        <f>SUM(D52:D54)</f>
        <v>0</v>
      </c>
      <c r="E51" s="449">
        <f>SUM(E52:E54)</f>
        <v>0</v>
      </c>
      <c r="F51" s="449">
        <f>SUM(F52:F54)</f>
        <v>0</v>
      </c>
      <c r="G51" s="449">
        <f>SUM(G52:G54)</f>
        <v>0</v>
      </c>
      <c r="H51" s="449"/>
    </row>
    <row r="52" spans="1:10" s="228" customFormat="1" ht="12" customHeight="1" x14ac:dyDescent="0.2">
      <c r="A52" s="222" t="s">
        <v>94</v>
      </c>
      <c r="B52" s="419" t="s">
        <v>167</v>
      </c>
      <c r="C52" s="474"/>
      <c r="D52" s="474"/>
      <c r="E52" s="474"/>
      <c r="F52" s="474"/>
      <c r="G52" s="474"/>
      <c r="H52" s="474"/>
    </row>
    <row r="53" spans="1:10" ht="12" customHeight="1" x14ac:dyDescent="0.2">
      <c r="A53" s="222" t="s">
        <v>95</v>
      </c>
      <c r="B53" s="411" t="s">
        <v>144</v>
      </c>
      <c r="C53" s="477"/>
      <c r="D53" s="477"/>
      <c r="E53" s="477"/>
      <c r="F53" s="477"/>
      <c r="G53" s="477"/>
      <c r="H53" s="477"/>
    </row>
    <row r="54" spans="1:10" ht="12" customHeight="1" x14ac:dyDescent="0.2">
      <c r="A54" s="222" t="s">
        <v>96</v>
      </c>
      <c r="B54" s="411" t="s">
        <v>51</v>
      </c>
      <c r="C54" s="477"/>
      <c r="D54" s="477"/>
      <c r="E54" s="477"/>
      <c r="F54" s="477"/>
      <c r="G54" s="477"/>
      <c r="H54" s="477"/>
    </row>
    <row r="55" spans="1:10" ht="12" customHeight="1" thickBot="1" x14ac:dyDescent="0.25">
      <c r="A55" s="222" t="s">
        <v>97</v>
      </c>
      <c r="B55" s="411" t="s">
        <v>461</v>
      </c>
      <c r="C55" s="477"/>
      <c r="D55" s="477"/>
      <c r="E55" s="477"/>
      <c r="F55" s="477"/>
      <c r="G55" s="477"/>
      <c r="H55" s="477"/>
    </row>
    <row r="56" spans="1:10" ht="15" customHeight="1" thickBot="1" x14ac:dyDescent="0.25">
      <c r="A56" s="91" t="s">
        <v>15</v>
      </c>
      <c r="B56" s="328" t="s">
        <v>9</v>
      </c>
      <c r="C56" s="473"/>
      <c r="D56" s="473"/>
      <c r="E56" s="473"/>
      <c r="F56" s="473"/>
      <c r="G56" s="473"/>
      <c r="H56" s="473"/>
    </row>
    <row r="57" spans="1:10" ht="13.5" thickBot="1" x14ac:dyDescent="0.25">
      <c r="A57" s="91" t="s">
        <v>16</v>
      </c>
      <c r="B57" s="456" t="s">
        <v>466</v>
      </c>
      <c r="C57" s="438">
        <f>+C45+C51+C56</f>
        <v>2743200</v>
      </c>
      <c r="D57" s="438">
        <f>+D45+D51+D56</f>
        <v>2743200</v>
      </c>
      <c r="E57" s="438">
        <f>+E45+E51+E56</f>
        <v>3054069</v>
      </c>
      <c r="F57" s="438">
        <f>+F45+F51+F56</f>
        <v>4504209</v>
      </c>
      <c r="G57" s="438">
        <f>+G45+G51+G56</f>
        <v>4083255</v>
      </c>
      <c r="H57" s="438"/>
    </row>
    <row r="58" spans="1:10" ht="15" customHeight="1" thickBot="1" x14ac:dyDescent="0.25">
      <c r="C58" s="165"/>
      <c r="D58" s="165"/>
      <c r="E58" s="165"/>
      <c r="F58" s="165"/>
      <c r="G58" s="165"/>
      <c r="H58" s="165"/>
    </row>
    <row r="59" spans="1:10" ht="14.25" customHeight="1" thickBot="1" x14ac:dyDescent="0.25">
      <c r="A59" s="113" t="s">
        <v>456</v>
      </c>
      <c r="B59" s="435"/>
      <c r="C59" s="436"/>
      <c r="D59" s="436"/>
      <c r="E59" s="436"/>
      <c r="F59" s="436"/>
      <c r="G59" s="436"/>
      <c r="H59" s="436"/>
    </row>
    <row r="60" spans="1:10" ht="13.5" thickBot="1" x14ac:dyDescent="0.25">
      <c r="A60" s="113" t="s">
        <v>160</v>
      </c>
      <c r="B60" s="435"/>
      <c r="C60" s="436"/>
      <c r="D60" s="436"/>
      <c r="E60" s="436"/>
      <c r="F60" s="436"/>
      <c r="G60" s="436"/>
      <c r="H60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0"/>
  <sheetViews>
    <sheetView zoomScaleNormal="100" workbookViewId="0">
      <pane xSplit="2" ySplit="6" topLeftCell="C7" activePane="bottomRight" state="frozenSplit"/>
      <selection activeCell="D117" sqref="D117"/>
      <selection pane="topRight" activeCell="D117" sqref="D117"/>
      <selection pane="bottomLeft" activeCell="D117" sqref="D117"/>
      <selection pane="bottomRight" activeCell="A2" sqref="A2"/>
    </sheetView>
  </sheetViews>
  <sheetFormatPr defaultRowHeight="12.75" x14ac:dyDescent="0.2"/>
  <cols>
    <col min="1" max="1" width="15.83203125" style="111" customWidth="1"/>
    <col min="2" max="2" width="57" style="112" customWidth="1"/>
    <col min="3" max="5" width="15.5" style="112" customWidth="1"/>
    <col min="6" max="7" width="15.6640625" style="112" customWidth="1"/>
    <col min="8" max="8" width="25" style="112" customWidth="1"/>
    <col min="9" max="9" width="9.83203125" style="112" bestFit="1" customWidth="1"/>
    <col min="10" max="16384" width="9.33203125" style="112"/>
  </cols>
  <sheetData>
    <row r="1" spans="1:8" s="96" customFormat="1" ht="21" customHeight="1" thickBot="1" x14ac:dyDescent="0.25">
      <c r="A1" s="95"/>
      <c r="B1" s="97"/>
      <c r="C1" s="287" t="str">
        <f>+CONCATENATE("11.3. melléklet a 3/",LEFT(ÖSSZEFÜGGÉSEK!A5,4),". (II.27) önkormányzati rendelethez")</f>
        <v>11.3. melléklet a 3/2020. (II.27) önkormányzati rendelethez</v>
      </c>
      <c r="D1" s="287"/>
      <c r="E1" s="287"/>
      <c r="F1" s="287"/>
      <c r="G1" s="287"/>
      <c r="H1" s="287"/>
    </row>
    <row r="2" spans="1:8" s="224" customFormat="1" ht="30" customHeight="1" x14ac:dyDescent="0.2">
      <c r="A2" s="288" t="s">
        <v>158</v>
      </c>
      <c r="B2" s="439" t="s">
        <v>506</v>
      </c>
      <c r="C2" s="450" t="s">
        <v>369</v>
      </c>
      <c r="D2" s="505"/>
      <c r="E2" s="505"/>
      <c r="F2" s="505"/>
      <c r="G2" s="505"/>
      <c r="H2" s="505"/>
    </row>
    <row r="3" spans="1:8" s="224" customFormat="1" ht="21.75" thickBot="1" x14ac:dyDescent="0.25">
      <c r="A3" s="289" t="s">
        <v>504</v>
      </c>
      <c r="B3" s="440" t="s">
        <v>558</v>
      </c>
      <c r="C3" s="451" t="s">
        <v>567</v>
      </c>
      <c r="D3" s="505"/>
      <c r="E3" s="505"/>
      <c r="F3" s="505"/>
      <c r="G3" s="505"/>
      <c r="H3" s="505"/>
    </row>
    <row r="4" spans="1:8" s="225" customFormat="1" ht="15.95" customHeight="1" thickBot="1" x14ac:dyDescent="0.3">
      <c r="A4" s="99"/>
      <c r="B4" s="99"/>
      <c r="C4" s="100" t="s">
        <v>508</v>
      </c>
      <c r="D4" s="100"/>
      <c r="E4" s="100"/>
      <c r="F4" s="100"/>
      <c r="G4" s="100" t="str">
        <f>'6.sz.mell.'!F2</f>
        <v>Forintban</v>
      </c>
      <c r="H4" s="100"/>
    </row>
    <row r="5" spans="1:8" ht="21.75" thickBot="1" x14ac:dyDescent="0.25">
      <c r="A5" s="191" t="s">
        <v>159</v>
      </c>
      <c r="B5" s="443" t="s">
        <v>498</v>
      </c>
      <c r="C5" s="506" t="str">
        <f>+'1.1.sz.mell.'!C3</f>
        <v>2020. évi előirányzat</v>
      </c>
      <c r="D5" s="507" t="str">
        <f>+'1.1.sz.mell.'!D3</f>
        <v>2020. I. módosítás</v>
      </c>
      <c r="E5" s="507" t="str">
        <f>+'1.1.sz.mell.'!E3</f>
        <v>2020. II. módosítás</v>
      </c>
      <c r="F5" s="507" t="str">
        <f>+'1.1.sz.mell.'!F3</f>
        <v>2020. III. módosítás</v>
      </c>
      <c r="G5" s="507" t="str">
        <f>+'1.1.sz.mell.'!G3</f>
        <v>2020. teljesítés</v>
      </c>
      <c r="H5" s="452" t="s">
        <v>615</v>
      </c>
    </row>
    <row r="6" spans="1:8" s="226" customFormat="1" ht="12.95" customHeight="1" thickBot="1" x14ac:dyDescent="0.25">
      <c r="A6" s="90"/>
      <c r="B6" s="444" t="s">
        <v>430</v>
      </c>
      <c r="C6" s="446" t="s">
        <v>431</v>
      </c>
      <c r="D6" s="446" t="s">
        <v>432</v>
      </c>
      <c r="E6" s="446" t="s">
        <v>434</v>
      </c>
      <c r="F6" s="446" t="s">
        <v>433</v>
      </c>
      <c r="G6" s="446" t="s">
        <v>435</v>
      </c>
      <c r="H6" s="446"/>
    </row>
    <row r="7" spans="1:8" s="226" customFormat="1" ht="15.95" customHeight="1" thickBot="1" x14ac:dyDescent="0.25">
      <c r="A7" s="101"/>
      <c r="B7" s="102" t="s">
        <v>49</v>
      </c>
      <c r="C7" s="103"/>
      <c r="D7" s="103"/>
      <c r="E7" s="103"/>
      <c r="F7" s="103"/>
      <c r="G7" s="103"/>
      <c r="H7" s="103"/>
    </row>
    <row r="8" spans="1:8" s="166" customFormat="1" ht="12" customHeight="1" thickBot="1" x14ac:dyDescent="0.25">
      <c r="A8" s="90" t="s">
        <v>13</v>
      </c>
      <c r="B8" s="453" t="s">
        <v>457</v>
      </c>
      <c r="C8" s="449">
        <f>SUM(C9:C19)</f>
        <v>0</v>
      </c>
      <c r="D8" s="449">
        <f>SUM(D9:D19)</f>
        <v>0</v>
      </c>
      <c r="E8" s="449">
        <f>SUM(E9:E19)</f>
        <v>0</v>
      </c>
      <c r="F8" s="449">
        <f>SUM(F9:F19)</f>
        <v>0</v>
      </c>
      <c r="G8" s="449">
        <f>SUM(G9:G19)</f>
        <v>0</v>
      </c>
      <c r="H8" s="449"/>
    </row>
    <row r="9" spans="1:8" s="166" customFormat="1" ht="12" customHeight="1" x14ac:dyDescent="0.2">
      <c r="A9" s="221" t="s">
        <v>88</v>
      </c>
      <c r="B9" s="410" t="s">
        <v>215</v>
      </c>
      <c r="C9" s="469"/>
      <c r="D9" s="469"/>
      <c r="E9" s="469"/>
      <c r="F9" s="469"/>
      <c r="G9" s="469"/>
      <c r="H9" s="469"/>
    </row>
    <row r="10" spans="1:8" s="166" customFormat="1" ht="12" customHeight="1" x14ac:dyDescent="0.2">
      <c r="A10" s="222" t="s">
        <v>89</v>
      </c>
      <c r="B10" s="411" t="s">
        <v>216</v>
      </c>
      <c r="C10" s="470"/>
      <c r="D10" s="470"/>
      <c r="E10" s="470"/>
      <c r="F10" s="470"/>
      <c r="G10" s="470"/>
      <c r="H10" s="470"/>
    </row>
    <row r="11" spans="1:8" s="166" customFormat="1" ht="12" customHeight="1" x14ac:dyDescent="0.2">
      <c r="A11" s="222" t="s">
        <v>90</v>
      </c>
      <c r="B11" s="411" t="s">
        <v>217</v>
      </c>
      <c r="C11" s="470"/>
      <c r="D11" s="470"/>
      <c r="E11" s="470"/>
      <c r="F11" s="470"/>
      <c r="G11" s="470"/>
      <c r="H11" s="470"/>
    </row>
    <row r="12" spans="1:8" s="166" customFormat="1" ht="12" customHeight="1" x14ac:dyDescent="0.2">
      <c r="A12" s="222" t="s">
        <v>91</v>
      </c>
      <c r="B12" s="411" t="s">
        <v>218</v>
      </c>
      <c r="C12" s="470"/>
      <c r="D12" s="470"/>
      <c r="E12" s="470"/>
      <c r="F12" s="470"/>
      <c r="G12" s="470"/>
      <c r="H12" s="470"/>
    </row>
    <row r="13" spans="1:8" s="166" customFormat="1" ht="12" customHeight="1" x14ac:dyDescent="0.2">
      <c r="A13" s="222" t="s">
        <v>114</v>
      </c>
      <c r="B13" s="411" t="s">
        <v>219</v>
      </c>
      <c r="C13" s="470"/>
      <c r="D13" s="470"/>
      <c r="E13" s="470"/>
      <c r="F13" s="470"/>
      <c r="G13" s="470"/>
      <c r="H13" s="470"/>
    </row>
    <row r="14" spans="1:8" s="166" customFormat="1" ht="12" customHeight="1" x14ac:dyDescent="0.2">
      <c r="A14" s="222" t="s">
        <v>92</v>
      </c>
      <c r="B14" s="411" t="s">
        <v>341</v>
      </c>
      <c r="C14" s="470"/>
      <c r="D14" s="470"/>
      <c r="E14" s="470"/>
      <c r="F14" s="470"/>
      <c r="G14" s="470"/>
      <c r="H14" s="470"/>
    </row>
    <row r="15" spans="1:8" s="166" customFormat="1" ht="12" customHeight="1" x14ac:dyDescent="0.2">
      <c r="A15" s="222" t="s">
        <v>93</v>
      </c>
      <c r="B15" s="420" t="s">
        <v>342</v>
      </c>
      <c r="C15" s="470"/>
      <c r="D15" s="470"/>
      <c r="E15" s="470"/>
      <c r="F15" s="470"/>
      <c r="G15" s="470"/>
      <c r="H15" s="470"/>
    </row>
    <row r="16" spans="1:8" s="166" customFormat="1" ht="12" customHeight="1" x14ac:dyDescent="0.2">
      <c r="A16" s="222" t="s">
        <v>103</v>
      </c>
      <c r="B16" s="411" t="s">
        <v>222</v>
      </c>
      <c r="C16" s="471"/>
      <c r="D16" s="471"/>
      <c r="E16" s="471"/>
      <c r="F16" s="471"/>
      <c r="G16" s="471"/>
      <c r="H16" s="471"/>
    </row>
    <row r="17" spans="1:8" s="227" customFormat="1" ht="12" customHeight="1" x14ac:dyDescent="0.2">
      <c r="A17" s="222" t="s">
        <v>104</v>
      </c>
      <c r="B17" s="411" t="s">
        <v>223</v>
      </c>
      <c r="C17" s="470"/>
      <c r="D17" s="470"/>
      <c r="E17" s="470"/>
      <c r="F17" s="470"/>
      <c r="G17" s="470"/>
      <c r="H17" s="470"/>
    </row>
    <row r="18" spans="1:8" s="227" customFormat="1" ht="12" customHeight="1" x14ac:dyDescent="0.2">
      <c r="A18" s="222" t="s">
        <v>105</v>
      </c>
      <c r="B18" s="411" t="s">
        <v>374</v>
      </c>
      <c r="C18" s="472"/>
      <c r="D18" s="472"/>
      <c r="E18" s="472"/>
      <c r="F18" s="472"/>
      <c r="G18" s="472"/>
      <c r="H18" s="472"/>
    </row>
    <row r="19" spans="1:8" s="227" customFormat="1" ht="12" customHeight="1" thickBot="1" x14ac:dyDescent="0.25">
      <c r="A19" s="222" t="s">
        <v>106</v>
      </c>
      <c r="B19" s="420" t="s">
        <v>224</v>
      </c>
      <c r="C19" s="472"/>
      <c r="D19" s="472"/>
      <c r="E19" s="472"/>
      <c r="F19" s="472"/>
      <c r="G19" s="472"/>
      <c r="H19" s="472"/>
    </row>
    <row r="20" spans="1:8" s="166" customFormat="1" ht="12" customHeight="1" thickBot="1" x14ac:dyDescent="0.25">
      <c r="A20" s="90" t="s">
        <v>14</v>
      </c>
      <c r="B20" s="453" t="s">
        <v>343</v>
      </c>
      <c r="C20" s="449">
        <f>SUM(C21:C23)</f>
        <v>0</v>
      </c>
      <c r="D20" s="449">
        <f>SUM(D21:D23)</f>
        <v>0</v>
      </c>
      <c r="E20" s="449">
        <f>SUM(E21:E23)</f>
        <v>0</v>
      </c>
      <c r="F20" s="449">
        <f>SUM(F21:F23)</f>
        <v>0</v>
      </c>
      <c r="G20" s="449">
        <f>SUM(G21:G23)</f>
        <v>0</v>
      </c>
      <c r="H20" s="449"/>
    </row>
    <row r="21" spans="1:8" s="227" customFormat="1" ht="12" customHeight="1" x14ac:dyDescent="0.2">
      <c r="A21" s="222" t="s">
        <v>94</v>
      </c>
      <c r="B21" s="419" t="s">
        <v>196</v>
      </c>
      <c r="C21" s="470"/>
      <c r="D21" s="470"/>
      <c r="E21" s="470"/>
      <c r="F21" s="470"/>
      <c r="G21" s="470"/>
      <c r="H21" s="470"/>
    </row>
    <row r="22" spans="1:8" s="227" customFormat="1" ht="12" customHeight="1" x14ac:dyDescent="0.2">
      <c r="A22" s="222" t="s">
        <v>95</v>
      </c>
      <c r="B22" s="411" t="s">
        <v>344</v>
      </c>
      <c r="C22" s="470"/>
      <c r="D22" s="470"/>
      <c r="E22" s="470"/>
      <c r="F22" s="470"/>
      <c r="G22" s="470"/>
      <c r="H22" s="470"/>
    </row>
    <row r="23" spans="1:8" s="227" customFormat="1" ht="12" customHeight="1" x14ac:dyDescent="0.2">
      <c r="A23" s="222" t="s">
        <v>96</v>
      </c>
      <c r="B23" s="411" t="s">
        <v>345</v>
      </c>
      <c r="C23" s="470"/>
      <c r="D23" s="470"/>
      <c r="E23" s="470"/>
      <c r="F23" s="470"/>
      <c r="G23" s="470"/>
      <c r="H23" s="470"/>
    </row>
    <row r="24" spans="1:8" s="227" customFormat="1" ht="12" customHeight="1" thickBot="1" x14ac:dyDescent="0.25">
      <c r="A24" s="222" t="s">
        <v>97</v>
      </c>
      <c r="B24" s="411" t="s">
        <v>462</v>
      </c>
      <c r="C24" s="470"/>
      <c r="D24" s="470"/>
      <c r="E24" s="470"/>
      <c r="F24" s="470"/>
      <c r="G24" s="470"/>
      <c r="H24" s="470"/>
    </row>
    <row r="25" spans="1:8" s="227" customFormat="1" ht="12" customHeight="1" thickBot="1" x14ac:dyDescent="0.25">
      <c r="A25" s="91" t="s">
        <v>15</v>
      </c>
      <c r="B25" s="328" t="s">
        <v>131</v>
      </c>
      <c r="C25" s="473"/>
      <c r="D25" s="473"/>
      <c r="E25" s="473"/>
      <c r="F25" s="473"/>
      <c r="G25" s="473"/>
      <c r="H25" s="473"/>
    </row>
    <row r="26" spans="1:8" s="227" customFormat="1" ht="12" customHeight="1" thickBot="1" x14ac:dyDescent="0.25">
      <c r="A26" s="91" t="s">
        <v>16</v>
      </c>
      <c r="B26" s="328" t="s">
        <v>346</v>
      </c>
      <c r="C26" s="449">
        <f>+C27+C28</f>
        <v>0</v>
      </c>
      <c r="D26" s="449">
        <f>+D27+D28</f>
        <v>0</v>
      </c>
      <c r="E26" s="449">
        <f>+E27+E28</f>
        <v>0</v>
      </c>
      <c r="F26" s="449">
        <f>+F27+F28</f>
        <v>0</v>
      </c>
      <c r="G26" s="449">
        <f>+G27+G28</f>
        <v>0</v>
      </c>
      <c r="H26" s="449"/>
    </row>
    <row r="27" spans="1:8" s="227" customFormat="1" ht="12" customHeight="1" x14ac:dyDescent="0.2">
      <c r="A27" s="223" t="s">
        <v>206</v>
      </c>
      <c r="B27" s="448" t="s">
        <v>344</v>
      </c>
      <c r="C27" s="474"/>
      <c r="D27" s="474"/>
      <c r="E27" s="474"/>
      <c r="F27" s="474"/>
      <c r="G27" s="474"/>
      <c r="H27" s="474"/>
    </row>
    <row r="28" spans="1:8" s="227" customFormat="1" ht="12" customHeight="1" x14ac:dyDescent="0.2">
      <c r="A28" s="223" t="s">
        <v>207</v>
      </c>
      <c r="B28" s="454" t="s">
        <v>347</v>
      </c>
      <c r="C28" s="476"/>
      <c r="D28" s="476"/>
      <c r="E28" s="476"/>
      <c r="F28" s="476"/>
      <c r="G28" s="476"/>
      <c r="H28" s="476"/>
    </row>
    <row r="29" spans="1:8" s="227" customFormat="1" ht="12" customHeight="1" thickBot="1" x14ac:dyDescent="0.25">
      <c r="A29" s="222" t="s">
        <v>208</v>
      </c>
      <c r="B29" s="455" t="s">
        <v>463</v>
      </c>
      <c r="C29" s="475"/>
      <c r="D29" s="475"/>
      <c r="E29" s="475"/>
      <c r="F29" s="475"/>
      <c r="G29" s="475"/>
      <c r="H29" s="475"/>
    </row>
    <row r="30" spans="1:8" s="227" customFormat="1" ht="12" customHeight="1" thickBot="1" x14ac:dyDescent="0.25">
      <c r="A30" s="91" t="s">
        <v>17</v>
      </c>
      <c r="B30" s="328" t="s">
        <v>348</v>
      </c>
      <c r="C30" s="449">
        <f>+C31+C32+C33</f>
        <v>0</v>
      </c>
      <c r="D30" s="449">
        <f>+D31+D32+D33</f>
        <v>0</v>
      </c>
      <c r="E30" s="449">
        <f>+E31+E32+E33</f>
        <v>0</v>
      </c>
      <c r="F30" s="449">
        <f>+F31+F32+F33</f>
        <v>0</v>
      </c>
      <c r="G30" s="449">
        <f>+G31+G32+G33</f>
        <v>0</v>
      </c>
      <c r="H30" s="449"/>
    </row>
    <row r="31" spans="1:8" s="227" customFormat="1" ht="12" customHeight="1" x14ac:dyDescent="0.2">
      <c r="A31" s="223" t="s">
        <v>81</v>
      </c>
      <c r="B31" s="448" t="s">
        <v>229</v>
      </c>
      <c r="C31" s="474"/>
      <c r="D31" s="474"/>
      <c r="E31" s="474"/>
      <c r="F31" s="474"/>
      <c r="G31" s="474"/>
      <c r="H31" s="474"/>
    </row>
    <row r="32" spans="1:8" s="227" customFormat="1" ht="12" customHeight="1" x14ac:dyDescent="0.2">
      <c r="A32" s="223" t="s">
        <v>82</v>
      </c>
      <c r="B32" s="454" t="s">
        <v>230</v>
      </c>
      <c r="C32" s="476"/>
      <c r="D32" s="476"/>
      <c r="E32" s="476"/>
      <c r="F32" s="476"/>
      <c r="G32" s="476"/>
      <c r="H32" s="476"/>
    </row>
    <row r="33" spans="1:9" s="227" customFormat="1" ht="12" customHeight="1" thickBot="1" x14ac:dyDescent="0.25">
      <c r="A33" s="222" t="s">
        <v>83</v>
      </c>
      <c r="B33" s="455" t="s">
        <v>231</v>
      </c>
      <c r="C33" s="475"/>
      <c r="D33" s="475"/>
      <c r="E33" s="475"/>
      <c r="F33" s="475"/>
      <c r="G33" s="475"/>
      <c r="H33" s="475"/>
    </row>
    <row r="34" spans="1:9" s="166" customFormat="1" ht="12" customHeight="1" thickBot="1" x14ac:dyDescent="0.25">
      <c r="A34" s="91" t="s">
        <v>18</v>
      </c>
      <c r="B34" s="328" t="s">
        <v>317</v>
      </c>
      <c r="C34" s="473"/>
      <c r="D34" s="473"/>
      <c r="E34" s="473"/>
      <c r="F34" s="473"/>
      <c r="G34" s="473"/>
      <c r="H34" s="473"/>
    </row>
    <row r="35" spans="1:9" s="166" customFormat="1" ht="12" customHeight="1" thickBot="1" x14ac:dyDescent="0.25">
      <c r="A35" s="91" t="s">
        <v>19</v>
      </c>
      <c r="B35" s="328" t="s">
        <v>349</v>
      </c>
      <c r="C35" s="473"/>
      <c r="D35" s="473"/>
      <c r="E35" s="473"/>
      <c r="F35" s="473"/>
      <c r="G35" s="473"/>
      <c r="H35" s="473"/>
    </row>
    <row r="36" spans="1:9" s="166" customFormat="1" ht="12" customHeight="1" thickBot="1" x14ac:dyDescent="0.25">
      <c r="A36" s="90" t="s">
        <v>20</v>
      </c>
      <c r="B36" s="328" t="s">
        <v>464</v>
      </c>
      <c r="C36" s="449">
        <f>+C8+C20+C25+C26+C30+C34+C35</f>
        <v>0</v>
      </c>
      <c r="D36" s="449">
        <f>+D8+D20+D25+D26+D30+D34+D35</f>
        <v>0</v>
      </c>
      <c r="E36" s="449">
        <f>+E8+E20+E25+E26+E30+E34+E35</f>
        <v>0</v>
      </c>
      <c r="F36" s="449">
        <f>+F8+F20+F25+F26+F30+F34+F35</f>
        <v>0</v>
      </c>
      <c r="G36" s="449">
        <f>+G8+G20+G25+G26+G30+G34+G35</f>
        <v>0</v>
      </c>
      <c r="H36" s="449"/>
    </row>
    <row r="37" spans="1:9" s="166" customFormat="1" ht="12" customHeight="1" thickBot="1" x14ac:dyDescent="0.25">
      <c r="A37" s="104" t="s">
        <v>21</v>
      </c>
      <c r="B37" s="328" t="s">
        <v>351</v>
      </c>
      <c r="C37" s="449">
        <f>+C38+C39+C40</f>
        <v>35013265</v>
      </c>
      <c r="D37" s="449">
        <f>+D38+D39+D40</f>
        <v>37036769</v>
      </c>
      <c r="E37" s="449">
        <f>+E38+E39+E40</f>
        <v>38094441</v>
      </c>
      <c r="F37" s="449">
        <f>+F38+F39+F40</f>
        <v>39625001</v>
      </c>
      <c r="G37" s="449">
        <f>+G38+G39+G40</f>
        <v>34131287</v>
      </c>
      <c r="H37" s="449"/>
    </row>
    <row r="38" spans="1:9" s="166" customFormat="1" ht="12" customHeight="1" x14ac:dyDescent="0.2">
      <c r="A38" s="223" t="s">
        <v>352</v>
      </c>
      <c r="B38" s="448" t="s">
        <v>174</v>
      </c>
      <c r="C38" s="474">
        <v>579223</v>
      </c>
      <c r="D38" s="474">
        <v>579223</v>
      </c>
      <c r="E38" s="474">
        <v>579223</v>
      </c>
      <c r="F38" s="474">
        <v>618661</v>
      </c>
      <c r="G38" s="474">
        <v>618661</v>
      </c>
      <c r="H38" s="474"/>
      <c r="I38" s="643"/>
    </row>
    <row r="39" spans="1:9" s="166" customFormat="1" ht="12" customHeight="1" x14ac:dyDescent="0.2">
      <c r="A39" s="223" t="s">
        <v>353</v>
      </c>
      <c r="B39" s="454" t="s">
        <v>2</v>
      </c>
      <c r="C39" s="476"/>
      <c r="D39" s="476"/>
      <c r="E39" s="476"/>
      <c r="F39" s="476"/>
      <c r="G39" s="476"/>
      <c r="H39" s="476"/>
    </row>
    <row r="40" spans="1:9" s="227" customFormat="1" ht="45.75" thickBot="1" x14ac:dyDescent="0.25">
      <c r="A40" s="222" t="s">
        <v>354</v>
      </c>
      <c r="B40" s="455" t="s">
        <v>355</v>
      </c>
      <c r="C40" s="475">
        <v>34434042</v>
      </c>
      <c r="D40" s="475">
        <f>34434042+476078+83314+163404+28596+500000+200000+486904+85208</f>
        <v>36457546</v>
      </c>
      <c r="E40" s="475">
        <v>37515218</v>
      </c>
      <c r="F40" s="475">
        <v>39006340</v>
      </c>
      <c r="G40" s="475">
        <v>33512626</v>
      </c>
      <c r="H40" s="475" t="s">
        <v>672</v>
      </c>
      <c r="I40" s="644"/>
    </row>
    <row r="41" spans="1:9" s="227" customFormat="1" ht="15" customHeight="1" thickBot="1" x14ac:dyDescent="0.25">
      <c r="A41" s="104" t="s">
        <v>22</v>
      </c>
      <c r="B41" s="460" t="s">
        <v>356</v>
      </c>
      <c r="C41" s="438">
        <f>+C36+C37</f>
        <v>35013265</v>
      </c>
      <c r="D41" s="438">
        <f>+D36+D37</f>
        <v>37036769</v>
      </c>
      <c r="E41" s="438">
        <f>+E36+E37</f>
        <v>38094441</v>
      </c>
      <c r="F41" s="438">
        <f>+F36+F37</f>
        <v>39625001</v>
      </c>
      <c r="G41" s="438">
        <f>+G36+G37</f>
        <v>34131287</v>
      </c>
      <c r="H41" s="438"/>
    </row>
    <row r="42" spans="1:9" s="227" customFormat="1" ht="15" customHeight="1" x14ac:dyDescent="0.2">
      <c r="A42" s="105"/>
      <c r="B42" s="106"/>
      <c r="C42" s="161"/>
      <c r="D42" s="161"/>
      <c r="E42" s="161"/>
      <c r="F42" s="161"/>
      <c r="G42" s="161"/>
      <c r="H42" s="161"/>
    </row>
    <row r="43" spans="1:9" ht="13.5" thickBot="1" x14ac:dyDescent="0.25">
      <c r="A43" s="107"/>
      <c r="B43" s="108"/>
      <c r="C43" s="162"/>
      <c r="D43" s="162"/>
      <c r="E43" s="162"/>
      <c r="F43" s="162"/>
      <c r="G43" s="162"/>
      <c r="H43" s="162"/>
    </row>
    <row r="44" spans="1:9" s="226" customFormat="1" ht="16.5" customHeight="1" thickBot="1" x14ac:dyDescent="0.25">
      <c r="A44" s="109"/>
      <c r="B44" s="110" t="s">
        <v>50</v>
      </c>
      <c r="C44" s="438"/>
      <c r="D44" s="438"/>
      <c r="E44" s="438"/>
      <c r="F44" s="438"/>
      <c r="G44" s="438"/>
      <c r="H44" s="438"/>
    </row>
    <row r="45" spans="1:9" s="228" customFormat="1" ht="12" customHeight="1" thickBot="1" x14ac:dyDescent="0.25">
      <c r="A45" s="91" t="s">
        <v>13</v>
      </c>
      <c r="B45" s="328" t="s">
        <v>357</v>
      </c>
      <c r="C45" s="449">
        <f>SUM(C46:C50)</f>
        <v>0</v>
      </c>
      <c r="D45" s="449">
        <f>SUM(D46:D50)</f>
        <v>0</v>
      </c>
      <c r="E45" s="449">
        <f>SUM(E46:E50)</f>
        <v>0</v>
      </c>
      <c r="F45" s="449">
        <f>SUM(F46:F50)</f>
        <v>0</v>
      </c>
      <c r="G45" s="449">
        <f>SUM(G46:G50)</f>
        <v>0</v>
      </c>
      <c r="H45" s="449"/>
    </row>
    <row r="46" spans="1:9" ht="12" customHeight="1" x14ac:dyDescent="0.2">
      <c r="A46" s="222" t="s">
        <v>88</v>
      </c>
      <c r="B46" s="419" t="s">
        <v>43</v>
      </c>
      <c r="C46" s="474"/>
      <c r="D46" s="474"/>
      <c r="E46" s="474"/>
      <c r="F46" s="474"/>
      <c r="G46" s="474"/>
      <c r="H46" s="474"/>
    </row>
    <row r="47" spans="1:9" ht="12" customHeight="1" x14ac:dyDescent="0.2">
      <c r="A47" s="222" t="s">
        <v>89</v>
      </c>
      <c r="B47" s="411" t="s">
        <v>140</v>
      </c>
      <c r="C47" s="477"/>
      <c r="D47" s="477"/>
      <c r="E47" s="477"/>
      <c r="F47" s="477"/>
      <c r="G47" s="477"/>
      <c r="H47" s="477"/>
    </row>
    <row r="48" spans="1:9" ht="12" customHeight="1" x14ac:dyDescent="0.2">
      <c r="A48" s="222" t="s">
        <v>90</v>
      </c>
      <c r="B48" s="411" t="s">
        <v>112</v>
      </c>
      <c r="C48" s="477"/>
      <c r="D48" s="477"/>
      <c r="E48" s="477"/>
      <c r="F48" s="477"/>
      <c r="G48" s="477"/>
      <c r="H48" s="477"/>
    </row>
    <row r="49" spans="1:8" ht="12" customHeight="1" x14ac:dyDescent="0.2">
      <c r="A49" s="222" t="s">
        <v>91</v>
      </c>
      <c r="B49" s="411" t="s">
        <v>141</v>
      </c>
      <c r="C49" s="477"/>
      <c r="D49" s="477"/>
      <c r="E49" s="477"/>
      <c r="F49" s="477"/>
      <c r="G49" s="477"/>
      <c r="H49" s="477"/>
    </row>
    <row r="50" spans="1:8" ht="12" customHeight="1" thickBot="1" x14ac:dyDescent="0.25">
      <c r="A50" s="222" t="s">
        <v>114</v>
      </c>
      <c r="B50" s="411" t="s">
        <v>142</v>
      </c>
      <c r="C50" s="477"/>
      <c r="D50" s="477"/>
      <c r="E50" s="477"/>
      <c r="F50" s="477"/>
      <c r="G50" s="477"/>
      <c r="H50" s="477"/>
    </row>
    <row r="51" spans="1:8" ht="12" customHeight="1" thickBot="1" x14ac:dyDescent="0.25">
      <c r="A51" s="91" t="s">
        <v>14</v>
      </c>
      <c r="B51" s="328" t="s">
        <v>358</v>
      </c>
      <c r="C51" s="449">
        <f>SUM(C52:C54)</f>
        <v>0</v>
      </c>
      <c r="D51" s="449">
        <f>SUM(D52:D54)</f>
        <v>0</v>
      </c>
      <c r="E51" s="449">
        <f>SUM(E52:E54)</f>
        <v>0</v>
      </c>
      <c r="F51" s="449">
        <f>SUM(F52:F54)</f>
        <v>0</v>
      </c>
      <c r="G51" s="449">
        <f>SUM(G52:G54)</f>
        <v>0</v>
      </c>
      <c r="H51" s="449"/>
    </row>
    <row r="52" spans="1:8" s="228" customFormat="1" ht="12" customHeight="1" x14ac:dyDescent="0.2">
      <c r="A52" s="222" t="s">
        <v>94</v>
      </c>
      <c r="B52" s="419" t="s">
        <v>167</v>
      </c>
      <c r="C52" s="474"/>
      <c r="D52" s="474"/>
      <c r="E52" s="474"/>
      <c r="F52" s="474"/>
      <c r="G52" s="474"/>
      <c r="H52" s="474"/>
    </row>
    <row r="53" spans="1:8" ht="12" customHeight="1" x14ac:dyDescent="0.2">
      <c r="A53" s="222" t="s">
        <v>95</v>
      </c>
      <c r="B53" s="411" t="s">
        <v>144</v>
      </c>
      <c r="C53" s="477"/>
      <c r="D53" s="477"/>
      <c r="E53" s="477"/>
      <c r="F53" s="477"/>
      <c r="G53" s="477"/>
      <c r="H53" s="477"/>
    </row>
    <row r="54" spans="1:8" ht="12" customHeight="1" x14ac:dyDescent="0.2">
      <c r="A54" s="222" t="s">
        <v>96</v>
      </c>
      <c r="B54" s="411" t="s">
        <v>51</v>
      </c>
      <c r="C54" s="477"/>
      <c r="D54" s="477"/>
      <c r="E54" s="477"/>
      <c r="F54" s="477"/>
      <c r="G54" s="477"/>
      <c r="H54" s="477"/>
    </row>
    <row r="55" spans="1:8" ht="12" customHeight="1" thickBot="1" x14ac:dyDescent="0.25">
      <c r="A55" s="222" t="s">
        <v>97</v>
      </c>
      <c r="B55" s="411" t="s">
        <v>461</v>
      </c>
      <c r="C55" s="477"/>
      <c r="D55" s="477"/>
      <c r="E55" s="477"/>
      <c r="F55" s="477"/>
      <c r="G55" s="477"/>
      <c r="H55" s="477"/>
    </row>
    <row r="56" spans="1:8" ht="15" customHeight="1" thickBot="1" x14ac:dyDescent="0.25">
      <c r="A56" s="91" t="s">
        <v>15</v>
      </c>
      <c r="B56" s="328" t="s">
        <v>9</v>
      </c>
      <c r="C56" s="473"/>
      <c r="D56" s="473"/>
      <c r="E56" s="473"/>
      <c r="F56" s="473"/>
      <c r="G56" s="473"/>
      <c r="H56" s="473"/>
    </row>
    <row r="57" spans="1:8" ht="13.5" thickBot="1" x14ac:dyDescent="0.25">
      <c r="A57" s="91" t="s">
        <v>16</v>
      </c>
      <c r="B57" s="456" t="s">
        <v>466</v>
      </c>
      <c r="C57" s="438">
        <f>+C45+C51+C56</f>
        <v>0</v>
      </c>
      <c r="D57" s="438">
        <f>+D45+D51+D56</f>
        <v>0</v>
      </c>
      <c r="E57" s="438">
        <f>+E45+E51+E56</f>
        <v>0</v>
      </c>
      <c r="F57" s="438">
        <f>+F45+F51+F56</f>
        <v>0</v>
      </c>
      <c r="G57" s="438">
        <f>+G45+G51+G56</f>
        <v>0</v>
      </c>
      <c r="H57" s="438"/>
    </row>
    <row r="58" spans="1:8" ht="15" customHeight="1" thickBot="1" x14ac:dyDescent="0.25">
      <c r="C58" s="165"/>
      <c r="D58" s="165"/>
      <c r="E58" s="165"/>
      <c r="F58" s="165"/>
      <c r="G58" s="165"/>
      <c r="H58" s="165"/>
    </row>
    <row r="59" spans="1:8" ht="14.25" customHeight="1" thickBot="1" x14ac:dyDescent="0.25">
      <c r="A59" s="113" t="s">
        <v>456</v>
      </c>
      <c r="B59" s="435"/>
      <c r="C59" s="436"/>
      <c r="D59" s="436"/>
      <c r="E59" s="436"/>
      <c r="F59" s="436"/>
      <c r="G59" s="436"/>
      <c r="H59" s="436"/>
    </row>
    <row r="60" spans="1:8" ht="13.5" thickBot="1" x14ac:dyDescent="0.25">
      <c r="A60" s="113" t="s">
        <v>160</v>
      </c>
      <c r="B60" s="435"/>
      <c r="C60" s="436"/>
      <c r="D60" s="436"/>
      <c r="E60" s="436"/>
      <c r="F60" s="436"/>
      <c r="G60" s="436"/>
      <c r="H60" s="436"/>
    </row>
  </sheetData>
  <sheetProtection formatCells="0"/>
  <printOptions horizontalCentered="1"/>
  <pageMargins left="0.15748031496062992" right="0.19685039370078741" top="0.59055118110236227" bottom="0.51181102362204722" header="0.31496062992125984" footer="0.31496062992125984"/>
  <pageSetup paperSize="8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I167"/>
  <sheetViews>
    <sheetView view="pageBreakPreview" zoomScaleNormal="100" zoomScaleSheetLayoutView="100" workbookViewId="0">
      <selection activeCell="I116" sqref="I116"/>
    </sheetView>
  </sheetViews>
  <sheetFormatPr defaultRowHeight="15.75" x14ac:dyDescent="0.25"/>
  <cols>
    <col min="1" max="1" width="9" style="176" customWidth="1"/>
    <col min="2" max="2" width="50" style="176" customWidth="1"/>
    <col min="3" max="3" width="15.5" style="177" customWidth="1"/>
    <col min="4" max="6" width="15.5" style="176" customWidth="1"/>
    <col min="7" max="8" width="13.5" style="25" customWidth="1"/>
    <col min="9" max="9" width="12.83203125" style="25" customWidth="1"/>
    <col min="10" max="16384" width="9.33203125" style="25"/>
  </cols>
  <sheetData>
    <row r="1" spans="1:9" ht="15.95" customHeight="1" x14ac:dyDescent="0.25">
      <c r="A1" s="677" t="s">
        <v>10</v>
      </c>
      <c r="B1" s="677"/>
      <c r="C1" s="677"/>
      <c r="D1" s="677"/>
      <c r="E1" s="677"/>
      <c r="F1" s="25"/>
    </row>
    <row r="2" spans="1:9" ht="15.95" customHeight="1" thickBot="1" x14ac:dyDescent="0.3">
      <c r="A2" s="675" t="s">
        <v>118</v>
      </c>
      <c r="B2" s="675"/>
      <c r="C2" s="370"/>
      <c r="D2" s="78"/>
      <c r="E2" s="145"/>
      <c r="F2" s="145"/>
      <c r="G2" s="145"/>
      <c r="I2" s="145" t="s">
        <v>513</v>
      </c>
    </row>
    <row r="3" spans="1:9" ht="38.1" customHeight="1" thickBot="1" x14ac:dyDescent="0.3">
      <c r="A3" s="19" t="s">
        <v>61</v>
      </c>
      <c r="B3" s="385" t="s">
        <v>12</v>
      </c>
      <c r="C3" s="526" t="str">
        <f>+CONCATENATE(LEFT(ÖSSZEFÜGGÉSEK!A5,4)-2,". évi tény")</f>
        <v>2018. évi tény</v>
      </c>
      <c r="D3" s="396" t="str">
        <f>+CONCATENATE(LEFT(ÖSSZEFÜGGÉSEK!A5,4)-1,". évi várható")</f>
        <v>2019. évi várható</v>
      </c>
      <c r="E3" s="506" t="str">
        <f>+'1.1.sz.mell.'!C3</f>
        <v>2020. évi előirányzat</v>
      </c>
      <c r="F3" s="507" t="str">
        <f>+'1.1.sz.mell.'!D3</f>
        <v>2020. I. módosítás</v>
      </c>
      <c r="G3" s="507" t="str">
        <f>+'1.1.sz.mell.'!E3</f>
        <v>2020. II. módosítás</v>
      </c>
      <c r="H3" s="507" t="str">
        <f>+'1.1.sz.mell.'!F3</f>
        <v>2020. III. módosítás</v>
      </c>
      <c r="I3" s="507" t="str">
        <f>+'1.1.sz.mell.'!G3</f>
        <v>2020. teljesítés</v>
      </c>
    </row>
    <row r="4" spans="1:9" s="26" customFormat="1" ht="12" customHeight="1" thickBot="1" x14ac:dyDescent="0.25">
      <c r="A4" s="22" t="s">
        <v>430</v>
      </c>
      <c r="B4" s="409" t="s">
        <v>431</v>
      </c>
      <c r="C4" s="527" t="s">
        <v>432</v>
      </c>
      <c r="D4" s="421" t="s">
        <v>434</v>
      </c>
      <c r="E4" s="421" t="s">
        <v>433</v>
      </c>
      <c r="F4" s="219" t="s">
        <v>435</v>
      </c>
      <c r="G4" s="219" t="s">
        <v>436</v>
      </c>
      <c r="H4" s="219" t="s">
        <v>437</v>
      </c>
      <c r="I4" s="219" t="s">
        <v>649</v>
      </c>
    </row>
    <row r="5" spans="1:9" s="1" customFormat="1" ht="12" customHeight="1" thickBot="1" x14ac:dyDescent="0.25">
      <c r="A5" s="16" t="s">
        <v>13</v>
      </c>
      <c r="B5" s="322" t="s">
        <v>190</v>
      </c>
      <c r="C5" s="528">
        <f>+C6+C7+C8+C9+C10+C11</f>
        <v>141478269</v>
      </c>
      <c r="D5" s="323">
        <f>+D6+D7+D8+D9+D10+D11</f>
        <v>158637882</v>
      </c>
      <c r="E5" s="323">
        <f>'1.1.sz.mell.'!C5</f>
        <v>164656251</v>
      </c>
      <c r="F5" s="115">
        <f>'1.1.sz.mell.'!D5</f>
        <v>166251553</v>
      </c>
      <c r="G5" s="115">
        <f>'1.1.sz.mell.'!E5</f>
        <v>176354374</v>
      </c>
      <c r="H5" s="115">
        <f>'1.1.sz.mell.'!F5</f>
        <v>181278051</v>
      </c>
      <c r="I5" s="115">
        <f>'1.1.sz.mell.'!G5</f>
        <v>181278051</v>
      </c>
    </row>
    <row r="6" spans="1:9" s="1" customFormat="1" ht="12" customHeight="1" x14ac:dyDescent="0.2">
      <c r="A6" s="11" t="s">
        <v>88</v>
      </c>
      <c r="B6" s="387" t="s">
        <v>191</v>
      </c>
      <c r="C6" s="529">
        <v>6710</v>
      </c>
      <c r="D6" s="424">
        <v>6932</v>
      </c>
      <c r="E6" s="405">
        <f>'1.1.sz.mell.'!C6</f>
        <v>0</v>
      </c>
      <c r="F6" s="401">
        <f>'1.1.sz.mell.'!D6</f>
        <v>0</v>
      </c>
      <c r="G6" s="401">
        <f>'1.1.sz.mell.'!E6</f>
        <v>0</v>
      </c>
      <c r="H6" s="401">
        <f>'1.1.sz.mell.'!F6</f>
        <v>0</v>
      </c>
      <c r="I6" s="401">
        <f>'1.1.sz.mell.'!G6</f>
        <v>0</v>
      </c>
    </row>
    <row r="7" spans="1:9" s="1" customFormat="1" ht="12" customHeight="1" x14ac:dyDescent="0.2">
      <c r="A7" s="10" t="s">
        <v>89</v>
      </c>
      <c r="B7" s="388" t="s">
        <v>192</v>
      </c>
      <c r="C7" s="530">
        <v>99938984</v>
      </c>
      <c r="D7" s="425">
        <v>113066442</v>
      </c>
      <c r="E7" s="406">
        <f>'1.1.sz.mell.'!C7</f>
        <v>123525280</v>
      </c>
      <c r="F7" s="479">
        <f>'1.1.sz.mell.'!D7</f>
        <v>123525280</v>
      </c>
      <c r="G7" s="479">
        <f>'1.1.sz.mell.'!E7</f>
        <v>130024687</v>
      </c>
      <c r="H7" s="479">
        <f>'1.1.sz.mell.'!F7</f>
        <v>134588207</v>
      </c>
      <c r="I7" s="479">
        <f>'1.1.sz.mell.'!G7</f>
        <v>134588207</v>
      </c>
    </row>
    <row r="8" spans="1:9" s="1" customFormat="1" ht="12" customHeight="1" x14ac:dyDescent="0.2">
      <c r="A8" s="10" t="s">
        <v>90</v>
      </c>
      <c r="B8" s="388" t="s">
        <v>193</v>
      </c>
      <c r="C8" s="530">
        <v>34455716</v>
      </c>
      <c r="D8" s="425">
        <v>36368850</v>
      </c>
      <c r="E8" s="400">
        <f>'1.1.sz.mell.'!C8</f>
        <v>35247518</v>
      </c>
      <c r="F8" s="404">
        <f>'1.1.sz.mell.'!D8</f>
        <v>36571022</v>
      </c>
      <c r="G8" s="404">
        <f>'1.1.sz.mell.'!E8</f>
        <v>38622918</v>
      </c>
      <c r="H8" s="404">
        <f>'1.1.sz.mell.'!F8</f>
        <v>38241253</v>
      </c>
      <c r="I8" s="404">
        <f>'1.1.sz.mell.'!G8</f>
        <v>38241253</v>
      </c>
    </row>
    <row r="9" spans="1:9" s="1" customFormat="1" ht="12" customHeight="1" x14ac:dyDescent="0.2">
      <c r="A9" s="10" t="s">
        <v>91</v>
      </c>
      <c r="B9" s="388" t="s">
        <v>194</v>
      </c>
      <c r="C9" s="530">
        <v>5374706</v>
      </c>
      <c r="D9" s="425">
        <v>5785138</v>
      </c>
      <c r="E9" s="400">
        <f>'1.1.sz.mell.'!C9</f>
        <v>5883453</v>
      </c>
      <c r="F9" s="404">
        <f>'1.1.sz.mell.'!D9</f>
        <v>6155251</v>
      </c>
      <c r="G9" s="404">
        <f>'1.1.sz.mell.'!E9</f>
        <v>7706769</v>
      </c>
      <c r="H9" s="404">
        <f>'1.1.sz.mell.'!F9</f>
        <v>8448591</v>
      </c>
      <c r="I9" s="404">
        <f>'1.1.sz.mell.'!G9</f>
        <v>8448591</v>
      </c>
    </row>
    <row r="10" spans="1:9" s="1" customFormat="1" ht="12" customHeight="1" x14ac:dyDescent="0.2">
      <c r="A10" s="10" t="s">
        <v>114</v>
      </c>
      <c r="B10" s="389" t="s">
        <v>370</v>
      </c>
      <c r="C10" s="530">
        <v>1340423</v>
      </c>
      <c r="D10" s="425">
        <v>604520</v>
      </c>
      <c r="E10" s="400">
        <f>'1.1.sz.mell.'!C10</f>
        <v>0</v>
      </c>
      <c r="F10" s="404">
        <f>'1.1.sz.mell.'!D10</f>
        <v>0</v>
      </c>
      <c r="G10" s="404">
        <f>'1.1.sz.mell.'!E10</f>
        <v>0</v>
      </c>
      <c r="H10" s="404">
        <f>'1.1.sz.mell.'!F10</f>
        <v>0</v>
      </c>
      <c r="I10" s="404">
        <f>'1.1.sz.mell.'!G10</f>
        <v>0</v>
      </c>
    </row>
    <row r="11" spans="1:9" s="1" customFormat="1" ht="12" customHeight="1" thickBot="1" x14ac:dyDescent="0.25">
      <c r="A11" s="12" t="s">
        <v>92</v>
      </c>
      <c r="B11" s="390" t="s">
        <v>371</v>
      </c>
      <c r="C11" s="530">
        <v>361730</v>
      </c>
      <c r="D11" s="425">
        <v>2806000</v>
      </c>
      <c r="E11" s="407">
        <f>'1.1.sz.mell.'!C11</f>
        <v>0</v>
      </c>
      <c r="F11" s="403">
        <f>'1.1.sz.mell.'!D11</f>
        <v>0</v>
      </c>
      <c r="G11" s="403">
        <f>'1.1.sz.mell.'!E11</f>
        <v>0</v>
      </c>
      <c r="H11" s="403">
        <f>'1.1.sz.mell.'!F11</f>
        <v>0</v>
      </c>
      <c r="I11" s="403">
        <f>'1.1.sz.mell.'!G11</f>
        <v>0</v>
      </c>
    </row>
    <row r="12" spans="1:9" s="1" customFormat="1" ht="12" customHeight="1" thickBot="1" x14ac:dyDescent="0.25">
      <c r="A12" s="16" t="s">
        <v>14</v>
      </c>
      <c r="B12" s="324" t="s">
        <v>195</v>
      </c>
      <c r="C12" s="528">
        <f>+C13+C14+C15+C16+C17</f>
        <v>9835230</v>
      </c>
      <c r="D12" s="323">
        <f>+D13+D14+D15+D16+D17</f>
        <v>9385200</v>
      </c>
      <c r="E12" s="323">
        <f>'1.1.sz.mell.'!C12</f>
        <v>11343600</v>
      </c>
      <c r="F12" s="115">
        <f>'1.1.sz.mell.'!D12</f>
        <v>11343600</v>
      </c>
      <c r="G12" s="115">
        <f>'1.1.sz.mell.'!E12</f>
        <v>11343600</v>
      </c>
      <c r="H12" s="115">
        <f>'1.1.sz.mell.'!F12</f>
        <v>13039000</v>
      </c>
      <c r="I12" s="115">
        <f>'1.1.sz.mell.'!G12</f>
        <v>13039000</v>
      </c>
    </row>
    <row r="13" spans="1:9" s="1" customFormat="1" ht="12" customHeight="1" x14ac:dyDescent="0.2">
      <c r="A13" s="11" t="s">
        <v>94</v>
      </c>
      <c r="B13" s="387" t="s">
        <v>196</v>
      </c>
      <c r="C13" s="529"/>
      <c r="D13" s="424"/>
      <c r="E13" s="405">
        <f>'1.1.sz.mell.'!C13</f>
        <v>0</v>
      </c>
      <c r="F13" s="401">
        <f>'1.1.sz.mell.'!D13</f>
        <v>0</v>
      </c>
      <c r="G13" s="401">
        <f>'1.1.sz.mell.'!E13</f>
        <v>0</v>
      </c>
      <c r="H13" s="401">
        <f>'1.1.sz.mell.'!F13</f>
        <v>0</v>
      </c>
      <c r="I13" s="401">
        <f>'1.1.sz.mell.'!G13</f>
        <v>0</v>
      </c>
    </row>
    <row r="14" spans="1:9" s="1" customFormat="1" ht="12" customHeight="1" x14ac:dyDescent="0.2">
      <c r="A14" s="10" t="s">
        <v>95</v>
      </c>
      <c r="B14" s="388" t="s">
        <v>197</v>
      </c>
      <c r="C14" s="530"/>
      <c r="D14" s="425"/>
      <c r="E14" s="406">
        <f>'1.1.sz.mell.'!C14</f>
        <v>0</v>
      </c>
      <c r="F14" s="479">
        <f>'1.1.sz.mell.'!D14</f>
        <v>0</v>
      </c>
      <c r="G14" s="479">
        <f>'1.1.sz.mell.'!E14</f>
        <v>0</v>
      </c>
      <c r="H14" s="479">
        <f>'1.1.sz.mell.'!F14</f>
        <v>0</v>
      </c>
      <c r="I14" s="479">
        <f>'1.1.sz.mell.'!G14</f>
        <v>0</v>
      </c>
    </row>
    <row r="15" spans="1:9" s="1" customFormat="1" ht="12" customHeight="1" x14ac:dyDescent="0.2">
      <c r="A15" s="10" t="s">
        <v>96</v>
      </c>
      <c r="B15" s="388" t="s">
        <v>362</v>
      </c>
      <c r="C15" s="530"/>
      <c r="D15" s="425"/>
      <c r="E15" s="400">
        <f>'1.1.sz.mell.'!C15</f>
        <v>0</v>
      </c>
      <c r="F15" s="404">
        <f>'1.1.sz.mell.'!D15</f>
        <v>0</v>
      </c>
      <c r="G15" s="404">
        <f>'1.1.sz.mell.'!E15</f>
        <v>0</v>
      </c>
      <c r="H15" s="404">
        <f>'1.1.sz.mell.'!F15</f>
        <v>0</v>
      </c>
      <c r="I15" s="404">
        <f>'1.1.sz.mell.'!G15</f>
        <v>0</v>
      </c>
    </row>
    <row r="16" spans="1:9" s="1" customFormat="1" ht="12" customHeight="1" x14ac:dyDescent="0.2">
      <c r="A16" s="10" t="s">
        <v>97</v>
      </c>
      <c r="B16" s="388" t="s">
        <v>363</v>
      </c>
      <c r="C16" s="530"/>
      <c r="D16" s="425"/>
      <c r="E16" s="400">
        <f>'1.1.sz.mell.'!C16</f>
        <v>0</v>
      </c>
      <c r="F16" s="404">
        <f>'1.1.sz.mell.'!D16</f>
        <v>0</v>
      </c>
      <c r="G16" s="404">
        <f>'1.1.sz.mell.'!E16</f>
        <v>0</v>
      </c>
      <c r="H16" s="404">
        <f>'1.1.sz.mell.'!F16</f>
        <v>0</v>
      </c>
      <c r="I16" s="404">
        <f>'1.1.sz.mell.'!G16</f>
        <v>0</v>
      </c>
    </row>
    <row r="17" spans="1:9" s="1" customFormat="1" ht="12" customHeight="1" x14ac:dyDescent="0.2">
      <c r="A17" s="10" t="s">
        <v>98</v>
      </c>
      <c r="B17" s="388" t="s">
        <v>198</v>
      </c>
      <c r="C17" s="530">
        <v>9835230</v>
      </c>
      <c r="D17" s="425">
        <f>810000+8575200</f>
        <v>9385200</v>
      </c>
      <c r="E17" s="400">
        <f>'1.1.sz.mell.'!C17</f>
        <v>11343600</v>
      </c>
      <c r="F17" s="404">
        <f>'1.1.sz.mell.'!D17</f>
        <v>11343600</v>
      </c>
      <c r="G17" s="404">
        <f>'1.1.sz.mell.'!E17</f>
        <v>11343600</v>
      </c>
      <c r="H17" s="404">
        <f>'1.1.sz.mell.'!F17</f>
        <v>13039000</v>
      </c>
      <c r="I17" s="404">
        <f>'1.1.sz.mell.'!G17</f>
        <v>13039000</v>
      </c>
    </row>
    <row r="18" spans="1:9" s="1" customFormat="1" ht="12" customHeight="1" thickBot="1" x14ac:dyDescent="0.25">
      <c r="A18" s="12" t="s">
        <v>107</v>
      </c>
      <c r="B18" s="390" t="s">
        <v>199</v>
      </c>
      <c r="C18" s="531"/>
      <c r="D18" s="426"/>
      <c r="E18" s="407">
        <f>'1.1.sz.mell.'!C18</f>
        <v>0</v>
      </c>
      <c r="F18" s="403">
        <f>'1.1.sz.mell.'!D18</f>
        <v>0</v>
      </c>
      <c r="G18" s="403">
        <f>'1.1.sz.mell.'!E18</f>
        <v>0</v>
      </c>
      <c r="H18" s="403">
        <f>'1.1.sz.mell.'!F18</f>
        <v>0</v>
      </c>
      <c r="I18" s="403">
        <f>'1.1.sz.mell.'!G18</f>
        <v>0</v>
      </c>
    </row>
    <row r="19" spans="1:9" s="1" customFormat="1" ht="12" customHeight="1" thickBot="1" x14ac:dyDescent="0.25">
      <c r="A19" s="16" t="s">
        <v>15</v>
      </c>
      <c r="B19" s="322" t="s">
        <v>200</v>
      </c>
      <c r="C19" s="528">
        <f>+C20+C21+C22+C23+C24</f>
        <v>288870109</v>
      </c>
      <c r="D19" s="323">
        <f>+D20+D21+D22+D23+D24</f>
        <v>2315000</v>
      </c>
      <c r="E19" s="323">
        <f>'1.1.sz.mell.'!C19</f>
        <v>0</v>
      </c>
      <c r="F19" s="115">
        <f>'1.1.sz.mell.'!D19</f>
        <v>0</v>
      </c>
      <c r="G19" s="115">
        <f>'1.1.sz.mell.'!E19</f>
        <v>0</v>
      </c>
      <c r="H19" s="115">
        <f>'1.1.sz.mell.'!F19</f>
        <v>0</v>
      </c>
      <c r="I19" s="115">
        <f>'1.1.sz.mell.'!G19</f>
        <v>0</v>
      </c>
    </row>
    <row r="20" spans="1:9" s="1" customFormat="1" ht="12" customHeight="1" x14ac:dyDescent="0.2">
      <c r="A20" s="11" t="s">
        <v>77</v>
      </c>
      <c r="B20" s="387" t="s">
        <v>201</v>
      </c>
      <c r="C20" s="529"/>
      <c r="D20" s="424"/>
      <c r="E20" s="405">
        <f>'1.1.sz.mell.'!C20</f>
        <v>0</v>
      </c>
      <c r="F20" s="401">
        <f>'1.1.sz.mell.'!D20</f>
        <v>0</v>
      </c>
      <c r="G20" s="401">
        <f>'1.1.sz.mell.'!E20</f>
        <v>0</v>
      </c>
      <c r="H20" s="401">
        <f>'1.1.sz.mell.'!F20</f>
        <v>0</v>
      </c>
      <c r="I20" s="401">
        <f>'1.1.sz.mell.'!G20</f>
        <v>0</v>
      </c>
    </row>
    <row r="21" spans="1:9" s="1" customFormat="1" ht="12" customHeight="1" x14ac:dyDescent="0.2">
      <c r="A21" s="10" t="s">
        <v>78</v>
      </c>
      <c r="B21" s="388" t="s">
        <v>202</v>
      </c>
      <c r="C21" s="530"/>
      <c r="D21" s="425"/>
      <c r="E21" s="406">
        <f>'1.1.sz.mell.'!C21</f>
        <v>0</v>
      </c>
      <c r="F21" s="479">
        <f>'1.1.sz.mell.'!D21</f>
        <v>0</v>
      </c>
      <c r="G21" s="479">
        <f>'1.1.sz.mell.'!E21</f>
        <v>0</v>
      </c>
      <c r="H21" s="479">
        <f>'1.1.sz.mell.'!F21</f>
        <v>0</v>
      </c>
      <c r="I21" s="479">
        <f>'1.1.sz.mell.'!G21</f>
        <v>0</v>
      </c>
    </row>
    <row r="22" spans="1:9" s="1" customFormat="1" ht="12" customHeight="1" x14ac:dyDescent="0.2">
      <c r="A22" s="10" t="s">
        <v>79</v>
      </c>
      <c r="B22" s="388" t="s">
        <v>364</v>
      </c>
      <c r="C22" s="530"/>
      <c r="D22" s="425"/>
      <c r="E22" s="399">
        <f>'1.1.sz.mell.'!C22</f>
        <v>0</v>
      </c>
      <c r="F22" s="402">
        <f>'1.1.sz.mell.'!D22</f>
        <v>0</v>
      </c>
      <c r="G22" s="402">
        <f>'1.1.sz.mell.'!E22</f>
        <v>0</v>
      </c>
      <c r="H22" s="402">
        <f>'1.1.sz.mell.'!F22</f>
        <v>0</v>
      </c>
      <c r="I22" s="402">
        <f>'1.1.sz.mell.'!G22</f>
        <v>0</v>
      </c>
    </row>
    <row r="23" spans="1:9" s="1" customFormat="1" ht="12" customHeight="1" x14ac:dyDescent="0.2">
      <c r="A23" s="10" t="s">
        <v>80</v>
      </c>
      <c r="B23" s="388" t="s">
        <v>365</v>
      </c>
      <c r="C23" s="530"/>
      <c r="D23" s="425"/>
      <c r="E23" s="406">
        <f>'1.1.sz.mell.'!C23</f>
        <v>0</v>
      </c>
      <c r="F23" s="479">
        <f>'1.1.sz.mell.'!D23</f>
        <v>0</v>
      </c>
      <c r="G23" s="479">
        <f>'1.1.sz.mell.'!E23</f>
        <v>0</v>
      </c>
      <c r="H23" s="479">
        <f>'1.1.sz.mell.'!F23</f>
        <v>0</v>
      </c>
      <c r="I23" s="479">
        <f>'1.1.sz.mell.'!G23</f>
        <v>0</v>
      </c>
    </row>
    <row r="24" spans="1:9" s="1" customFormat="1" ht="12" customHeight="1" x14ac:dyDescent="0.2">
      <c r="A24" s="10" t="s">
        <v>128</v>
      </c>
      <c r="B24" s="388" t="s">
        <v>203</v>
      </c>
      <c r="C24" s="529">
        <v>288870109</v>
      </c>
      <c r="D24" s="424">
        <v>2315000</v>
      </c>
      <c r="E24" s="400">
        <f>'1.1.sz.mell.'!C24</f>
        <v>0</v>
      </c>
      <c r="F24" s="404">
        <f>'1.1.sz.mell.'!D24</f>
        <v>0</v>
      </c>
      <c r="G24" s="404">
        <f>'1.1.sz.mell.'!E24</f>
        <v>0</v>
      </c>
      <c r="H24" s="404">
        <f>'1.1.sz.mell.'!F24</f>
        <v>0</v>
      </c>
      <c r="I24" s="404">
        <f>'1.1.sz.mell.'!G24</f>
        <v>0</v>
      </c>
    </row>
    <row r="25" spans="1:9" s="1" customFormat="1" ht="12" customHeight="1" thickBot="1" x14ac:dyDescent="0.25">
      <c r="A25" s="12" t="s">
        <v>129</v>
      </c>
      <c r="B25" s="391" t="s">
        <v>204</v>
      </c>
      <c r="C25" s="531">
        <v>284035109</v>
      </c>
      <c r="D25" s="426"/>
      <c r="E25" s="407">
        <f>'1.1.sz.mell.'!C25</f>
        <v>0</v>
      </c>
      <c r="F25" s="403">
        <f>'1.1.sz.mell.'!D25</f>
        <v>0</v>
      </c>
      <c r="G25" s="403">
        <f>'1.1.sz.mell.'!E25</f>
        <v>0</v>
      </c>
      <c r="H25" s="403">
        <f>'1.1.sz.mell.'!F25</f>
        <v>0</v>
      </c>
      <c r="I25" s="403">
        <f>'1.1.sz.mell.'!G25</f>
        <v>0</v>
      </c>
    </row>
    <row r="26" spans="1:9" s="1" customFormat="1" ht="12" customHeight="1" thickBot="1" x14ac:dyDescent="0.25">
      <c r="A26" s="16" t="s">
        <v>130</v>
      </c>
      <c r="B26" s="322" t="s">
        <v>205</v>
      </c>
      <c r="C26" s="532">
        <f>SUM(C27:C33)</f>
        <v>772500746</v>
      </c>
      <c r="D26" s="427">
        <f>SUM(D27:D33)</f>
        <v>914321042</v>
      </c>
      <c r="E26" s="323">
        <f>'1.1.sz.mell.'!C26</f>
        <v>1064520000</v>
      </c>
      <c r="F26" s="115">
        <f>'1.1.sz.mell.'!D26</f>
        <v>1064520000</v>
      </c>
      <c r="G26" s="115">
        <f>'1.1.sz.mell.'!E26</f>
        <v>1064520000</v>
      </c>
      <c r="H26" s="115">
        <f>'1.1.sz.mell.'!F26</f>
        <v>1064520000</v>
      </c>
      <c r="I26" s="115">
        <f>'1.1.sz.mell.'!G26</f>
        <v>775176843</v>
      </c>
    </row>
    <row r="27" spans="1:9" s="1" customFormat="1" ht="12" customHeight="1" x14ac:dyDescent="0.2">
      <c r="A27" s="11" t="s">
        <v>206</v>
      </c>
      <c r="B27" s="387" t="s">
        <v>491</v>
      </c>
      <c r="C27" s="530">
        <v>113694100</v>
      </c>
      <c r="D27" s="425">
        <v>150321680</v>
      </c>
      <c r="E27" s="325">
        <f>'1.1.sz.mell.'!C27</f>
        <v>160000000</v>
      </c>
      <c r="F27" s="243">
        <f>'1.1.sz.mell.'!D27</f>
        <v>160000000</v>
      </c>
      <c r="G27" s="243">
        <f>'1.1.sz.mell.'!E27</f>
        <v>160000000</v>
      </c>
      <c r="H27" s="243">
        <f>'1.1.sz.mell.'!F27</f>
        <v>169200000</v>
      </c>
      <c r="I27" s="243">
        <f>'1.1.sz.mell.'!G27</f>
        <v>189149080</v>
      </c>
    </row>
    <row r="28" spans="1:9" s="1" customFormat="1" ht="12" customHeight="1" x14ac:dyDescent="0.2">
      <c r="A28" s="10" t="s">
        <v>207</v>
      </c>
      <c r="B28" s="388" t="s">
        <v>553</v>
      </c>
      <c r="C28" s="530">
        <v>30220684</v>
      </c>
      <c r="D28" s="425">
        <v>30859885</v>
      </c>
      <c r="E28" s="399">
        <f>'1.1.sz.mell.'!C28</f>
        <v>20000000</v>
      </c>
      <c r="F28" s="402">
        <f>'1.1.sz.mell.'!D28</f>
        <v>20000000</v>
      </c>
      <c r="G28" s="402">
        <f>'1.1.sz.mell.'!E28</f>
        <v>20000000</v>
      </c>
      <c r="H28" s="402">
        <f>'1.1.sz.mell.'!F28</f>
        <v>20000000</v>
      </c>
      <c r="I28" s="402">
        <f>'1.1.sz.mell.'!G28</f>
        <v>27441372</v>
      </c>
    </row>
    <row r="29" spans="1:9" s="1" customFormat="1" ht="12" customHeight="1" x14ac:dyDescent="0.2">
      <c r="A29" s="10" t="s">
        <v>208</v>
      </c>
      <c r="B29" s="388" t="s">
        <v>554</v>
      </c>
      <c r="C29" s="530">
        <v>27070192</v>
      </c>
      <c r="D29" s="425">
        <v>28453920</v>
      </c>
      <c r="E29" s="399">
        <f>'1.1.sz.mell.'!C29</f>
        <v>0</v>
      </c>
      <c r="F29" s="402">
        <f>'1.1.sz.mell.'!D29</f>
        <v>0</v>
      </c>
      <c r="G29" s="402">
        <f>'1.1.sz.mell.'!E29</f>
        <v>0</v>
      </c>
      <c r="H29" s="402">
        <f>'1.1.sz.mell.'!F29</f>
        <v>0</v>
      </c>
      <c r="I29" s="402">
        <f>'1.1.sz.mell.'!G29</f>
        <v>196841</v>
      </c>
    </row>
    <row r="30" spans="1:9" s="1" customFormat="1" ht="12" customHeight="1" x14ac:dyDescent="0.2">
      <c r="A30" s="10" t="s">
        <v>209</v>
      </c>
      <c r="B30" s="388" t="s">
        <v>493</v>
      </c>
      <c r="C30" s="530">
        <v>574995011</v>
      </c>
      <c r="D30" s="425">
        <v>670315996</v>
      </c>
      <c r="E30" s="399">
        <f>'1.1.sz.mell.'!C30</f>
        <v>850000000</v>
      </c>
      <c r="F30" s="402">
        <f>'1.1.sz.mell.'!D30</f>
        <v>850000000</v>
      </c>
      <c r="G30" s="402">
        <f>'1.1.sz.mell.'!E30</f>
        <v>850000000</v>
      </c>
      <c r="H30" s="402">
        <f>'1.1.sz.mell.'!F30</f>
        <v>840800000</v>
      </c>
      <c r="I30" s="402">
        <f>'1.1.sz.mell.'!G30</f>
        <v>548122166</v>
      </c>
    </row>
    <row r="31" spans="1:9" s="1" customFormat="1" ht="12" customHeight="1" x14ac:dyDescent="0.2">
      <c r="A31" s="10" t="s">
        <v>488</v>
      </c>
      <c r="B31" s="388" t="s">
        <v>494</v>
      </c>
      <c r="C31" s="530"/>
      <c r="D31" s="425"/>
      <c r="E31" s="406">
        <f>'1.1.sz.mell.'!C31</f>
        <v>750000</v>
      </c>
      <c r="F31" s="479">
        <f>'1.1.sz.mell.'!D31</f>
        <v>750000</v>
      </c>
      <c r="G31" s="479">
        <f>'1.1.sz.mell.'!E31</f>
        <v>750000</v>
      </c>
      <c r="H31" s="479">
        <f>'1.1.sz.mell.'!F31</f>
        <v>750000</v>
      </c>
      <c r="I31" s="479">
        <f>'1.1.sz.mell.'!G31</f>
        <v>3060960</v>
      </c>
    </row>
    <row r="32" spans="1:9" s="1" customFormat="1" ht="12" customHeight="1" x14ac:dyDescent="0.2">
      <c r="A32" s="10" t="s">
        <v>489</v>
      </c>
      <c r="B32" s="388" t="s">
        <v>210</v>
      </c>
      <c r="C32" s="530">
        <v>23955675</v>
      </c>
      <c r="D32" s="425">
        <v>28042672</v>
      </c>
      <c r="E32" s="400">
        <f>'1.1.sz.mell.'!C32</f>
        <v>29300000</v>
      </c>
      <c r="F32" s="404">
        <f>'1.1.sz.mell.'!D32</f>
        <v>29300000</v>
      </c>
      <c r="G32" s="404">
        <f>'1.1.sz.mell.'!E32</f>
        <v>29300000</v>
      </c>
      <c r="H32" s="404">
        <f>'1.1.sz.mell.'!F32</f>
        <v>29300000</v>
      </c>
      <c r="I32" s="673">
        <f>'1.1.sz.mell.'!G32</f>
        <v>0</v>
      </c>
    </row>
    <row r="33" spans="1:9" s="1" customFormat="1" ht="12" customHeight="1" thickBot="1" x14ac:dyDescent="0.25">
      <c r="A33" s="12" t="s">
        <v>490</v>
      </c>
      <c r="B33" s="392" t="s">
        <v>212</v>
      </c>
      <c r="C33" s="531">
        <v>2565084</v>
      </c>
      <c r="D33" s="426">
        <f>4061313+220859+150000+1894717</f>
        <v>6326889</v>
      </c>
      <c r="E33" s="407">
        <f>'1.1.sz.mell.'!C33</f>
        <v>4470000</v>
      </c>
      <c r="F33" s="403">
        <f>'1.1.sz.mell.'!D33</f>
        <v>4470000</v>
      </c>
      <c r="G33" s="403">
        <f>'1.1.sz.mell.'!E33</f>
        <v>4470000</v>
      </c>
      <c r="H33" s="403">
        <f>'1.1.sz.mell.'!F33</f>
        <v>4470000</v>
      </c>
      <c r="I33" s="403">
        <f>'1.1.sz.mell.'!G33</f>
        <v>7206424</v>
      </c>
    </row>
    <row r="34" spans="1:9" s="1" customFormat="1" ht="12" customHeight="1" thickBot="1" x14ac:dyDescent="0.25">
      <c r="A34" s="16" t="s">
        <v>17</v>
      </c>
      <c r="B34" s="322" t="s">
        <v>372</v>
      </c>
      <c r="C34" s="528">
        <f>SUM(C35:C45)</f>
        <v>83536109</v>
      </c>
      <c r="D34" s="323">
        <f>SUM(D35:D45)</f>
        <v>123597190</v>
      </c>
      <c r="E34" s="323">
        <f>'1.1.sz.mell.'!C34</f>
        <v>122195304</v>
      </c>
      <c r="F34" s="115">
        <f>'1.1.sz.mell.'!D34</f>
        <v>122195304</v>
      </c>
      <c r="G34" s="115">
        <f>'1.1.sz.mell.'!E34</f>
        <v>122195304</v>
      </c>
      <c r="H34" s="115">
        <f>'1.1.sz.mell.'!F34</f>
        <v>124123597</v>
      </c>
      <c r="I34" s="115">
        <f>'1.1.sz.mell.'!G34</f>
        <v>102367108</v>
      </c>
    </row>
    <row r="35" spans="1:9" s="1" customFormat="1" ht="12" customHeight="1" x14ac:dyDescent="0.2">
      <c r="A35" s="11" t="s">
        <v>81</v>
      </c>
      <c r="B35" s="387" t="s">
        <v>215</v>
      </c>
      <c r="C35" s="529"/>
      <c r="D35" s="424"/>
      <c r="E35" s="325">
        <f>'1.1.sz.mell.'!C35</f>
        <v>0</v>
      </c>
      <c r="F35" s="243">
        <f>'1.1.sz.mell.'!D35</f>
        <v>0</v>
      </c>
      <c r="G35" s="243">
        <f>'1.1.sz.mell.'!E35</f>
        <v>0</v>
      </c>
      <c r="H35" s="243">
        <f>'1.1.sz.mell.'!F35</f>
        <v>0</v>
      </c>
      <c r="I35" s="243">
        <f>'1.1.sz.mell.'!G35</f>
        <v>0</v>
      </c>
    </row>
    <row r="36" spans="1:9" s="1" customFormat="1" ht="12" customHeight="1" x14ac:dyDescent="0.2">
      <c r="A36" s="10" t="s">
        <v>82</v>
      </c>
      <c r="B36" s="388" t="s">
        <v>216</v>
      </c>
      <c r="C36" s="530">
        <v>22808047</v>
      </c>
      <c r="D36" s="425">
        <f>13511062+31231333</f>
        <v>44742395</v>
      </c>
      <c r="E36" s="400">
        <f>'1.1.sz.mell.'!C36</f>
        <v>54443066</v>
      </c>
      <c r="F36" s="404">
        <f>'1.1.sz.mell.'!D36</f>
        <v>54443066</v>
      </c>
      <c r="G36" s="404">
        <f>'1.1.sz.mell.'!E36</f>
        <v>54443066</v>
      </c>
      <c r="H36" s="404">
        <f>'1.1.sz.mell.'!F36</f>
        <v>53200283</v>
      </c>
      <c r="I36" s="404">
        <f>'1.1.sz.mell.'!G36</f>
        <v>42988202</v>
      </c>
    </row>
    <row r="37" spans="1:9" s="1" customFormat="1" ht="12" customHeight="1" x14ac:dyDescent="0.2">
      <c r="A37" s="10" t="s">
        <v>83</v>
      </c>
      <c r="B37" s="388" t="s">
        <v>217</v>
      </c>
      <c r="C37" s="530">
        <v>3884660</v>
      </c>
      <c r="D37" s="425">
        <v>9940529</v>
      </c>
      <c r="E37" s="400">
        <f>'1.1.sz.mell.'!C37</f>
        <v>500000</v>
      </c>
      <c r="F37" s="404">
        <f>'1.1.sz.mell.'!D37</f>
        <v>500000</v>
      </c>
      <c r="G37" s="404">
        <f>'1.1.sz.mell.'!E37</f>
        <v>500000</v>
      </c>
      <c r="H37" s="404">
        <f>'1.1.sz.mell.'!F37</f>
        <v>1175071</v>
      </c>
      <c r="I37" s="404">
        <f>'1.1.sz.mell.'!G37</f>
        <v>1876522</v>
      </c>
    </row>
    <row r="38" spans="1:9" s="1" customFormat="1" ht="12" customHeight="1" x14ac:dyDescent="0.2">
      <c r="A38" s="10" t="s">
        <v>132</v>
      </c>
      <c r="B38" s="388" t="s">
        <v>218</v>
      </c>
      <c r="C38" s="530">
        <v>20504250</v>
      </c>
      <c r="D38" s="425">
        <v>19883750</v>
      </c>
      <c r="E38" s="400">
        <f>'1.1.sz.mell.'!C38</f>
        <v>20150000</v>
      </c>
      <c r="F38" s="404">
        <f>'1.1.sz.mell.'!D38</f>
        <v>20150000</v>
      </c>
      <c r="G38" s="404">
        <f>'1.1.sz.mell.'!E38</f>
        <v>20150000</v>
      </c>
      <c r="H38" s="404">
        <f>'1.1.sz.mell.'!F38</f>
        <v>20908000</v>
      </c>
      <c r="I38" s="404">
        <f>'1.1.sz.mell.'!G38</f>
        <v>20123600</v>
      </c>
    </row>
    <row r="39" spans="1:9" s="1" customFormat="1" ht="12" customHeight="1" x14ac:dyDescent="0.2">
      <c r="A39" s="10" t="s">
        <v>133</v>
      </c>
      <c r="B39" s="388" t="s">
        <v>219</v>
      </c>
      <c r="C39" s="530">
        <v>19395680</v>
      </c>
      <c r="D39" s="425">
        <v>20691886</v>
      </c>
      <c r="E39" s="400">
        <f>'1.1.sz.mell.'!C39</f>
        <v>22970000</v>
      </c>
      <c r="F39" s="404">
        <f>'1.1.sz.mell.'!D39</f>
        <v>22970000</v>
      </c>
      <c r="G39" s="404">
        <f>'1.1.sz.mell.'!E39</f>
        <v>22970000</v>
      </c>
      <c r="H39" s="404">
        <f>'1.1.sz.mell.'!F39</f>
        <v>22970000</v>
      </c>
      <c r="I39" s="404">
        <f>'1.1.sz.mell.'!G39</f>
        <v>16947458</v>
      </c>
    </row>
    <row r="40" spans="1:9" s="1" customFormat="1" ht="12" customHeight="1" x14ac:dyDescent="0.2">
      <c r="A40" s="10" t="s">
        <v>134</v>
      </c>
      <c r="B40" s="388" t="s">
        <v>220</v>
      </c>
      <c r="C40" s="530">
        <v>15440598</v>
      </c>
      <c r="D40" s="425">
        <v>23309623</v>
      </c>
      <c r="E40" s="400">
        <f>'1.1.sz.mell.'!C40</f>
        <v>24131728</v>
      </c>
      <c r="F40" s="404">
        <f>'1.1.sz.mell.'!D40</f>
        <v>24131728</v>
      </c>
      <c r="G40" s="404">
        <f>'1.1.sz.mell.'!E40</f>
        <v>24131728</v>
      </c>
      <c r="H40" s="404">
        <f>'1.1.sz.mell.'!F40</f>
        <v>24131728</v>
      </c>
      <c r="I40" s="404">
        <f>'1.1.sz.mell.'!G40</f>
        <v>18693648</v>
      </c>
    </row>
    <row r="41" spans="1:9" s="1" customFormat="1" ht="12" customHeight="1" x14ac:dyDescent="0.2">
      <c r="A41" s="10" t="s">
        <v>135</v>
      </c>
      <c r="B41" s="388" t="s">
        <v>221</v>
      </c>
      <c r="C41" s="530">
        <v>63000</v>
      </c>
      <c r="D41" s="425">
        <v>2274637</v>
      </c>
      <c r="E41" s="400">
        <f>'1.1.sz.mell.'!C41</f>
        <v>0</v>
      </c>
      <c r="F41" s="404">
        <f>'1.1.sz.mell.'!D41</f>
        <v>0</v>
      </c>
      <c r="G41" s="404">
        <f>'1.1.sz.mell.'!E41</f>
        <v>0</v>
      </c>
      <c r="H41" s="404">
        <f>'1.1.sz.mell.'!F41</f>
        <v>0</v>
      </c>
      <c r="I41" s="404">
        <f>'1.1.sz.mell.'!G41</f>
        <v>0</v>
      </c>
    </row>
    <row r="42" spans="1:9" s="1" customFormat="1" ht="12" customHeight="1" x14ac:dyDescent="0.2">
      <c r="A42" s="10" t="s">
        <v>136</v>
      </c>
      <c r="B42" s="388" t="s">
        <v>495</v>
      </c>
      <c r="C42" s="530">
        <v>216</v>
      </c>
      <c r="D42" s="425">
        <v>192</v>
      </c>
      <c r="E42" s="400">
        <f>'1.1.sz.mell.'!C42</f>
        <v>510</v>
      </c>
      <c r="F42" s="404">
        <f>'1.1.sz.mell.'!D42</f>
        <v>510</v>
      </c>
      <c r="G42" s="404">
        <f>'1.1.sz.mell.'!E42</f>
        <v>510</v>
      </c>
      <c r="H42" s="404">
        <f>'1.1.sz.mell.'!F42</f>
        <v>515</v>
      </c>
      <c r="I42" s="404">
        <f>'1.1.sz.mell.'!G42</f>
        <v>323</v>
      </c>
    </row>
    <row r="43" spans="1:9" s="1" customFormat="1" ht="12" customHeight="1" x14ac:dyDescent="0.2">
      <c r="A43" s="10" t="s">
        <v>213</v>
      </c>
      <c r="B43" s="388" t="s">
        <v>223</v>
      </c>
      <c r="C43" s="533"/>
      <c r="D43" s="428"/>
      <c r="E43" s="400">
        <f>'1.1.sz.mell.'!C43</f>
        <v>0</v>
      </c>
      <c r="F43" s="404">
        <f>'1.1.sz.mell.'!D43</f>
        <v>0</v>
      </c>
      <c r="G43" s="404">
        <f>'1.1.sz.mell.'!E43</f>
        <v>0</v>
      </c>
      <c r="H43" s="404">
        <f>'1.1.sz.mell.'!F43</f>
        <v>0</v>
      </c>
      <c r="I43" s="404">
        <f>'1.1.sz.mell.'!G43</f>
        <v>0</v>
      </c>
    </row>
    <row r="44" spans="1:9" s="1" customFormat="1" ht="12" customHeight="1" x14ac:dyDescent="0.2">
      <c r="A44" s="12" t="s">
        <v>214</v>
      </c>
      <c r="B44" s="391" t="s">
        <v>374</v>
      </c>
      <c r="C44" s="534">
        <v>406580</v>
      </c>
      <c r="D44" s="429">
        <v>0</v>
      </c>
      <c r="E44" s="400">
        <f>'1.1.sz.mell.'!C44</f>
        <v>0</v>
      </c>
      <c r="F44" s="404">
        <f>'1.1.sz.mell.'!D44</f>
        <v>0</v>
      </c>
      <c r="G44" s="404">
        <f>'1.1.sz.mell.'!E44</f>
        <v>0</v>
      </c>
      <c r="H44" s="404">
        <f>'1.1.sz.mell.'!F44</f>
        <v>0</v>
      </c>
      <c r="I44" s="404">
        <f>'1.1.sz.mell.'!G44</f>
        <v>0</v>
      </c>
    </row>
    <row r="45" spans="1:9" s="1" customFormat="1" ht="12" customHeight="1" thickBot="1" x14ac:dyDescent="0.25">
      <c r="A45" s="12" t="s">
        <v>373</v>
      </c>
      <c r="B45" s="390" t="s">
        <v>224</v>
      </c>
      <c r="C45" s="534">
        <v>1033078</v>
      </c>
      <c r="D45" s="429">
        <f>517371+2236807</f>
        <v>2754178</v>
      </c>
      <c r="E45" s="407">
        <f>'1.1.sz.mell.'!C45</f>
        <v>0</v>
      </c>
      <c r="F45" s="403">
        <f>'1.1.sz.mell.'!D45</f>
        <v>0</v>
      </c>
      <c r="G45" s="403">
        <f>'1.1.sz.mell.'!E45</f>
        <v>0</v>
      </c>
      <c r="H45" s="403">
        <f>'1.1.sz.mell.'!F45</f>
        <v>1738000</v>
      </c>
      <c r="I45" s="403">
        <f>'1.1.sz.mell.'!G45</f>
        <v>1737355</v>
      </c>
    </row>
    <row r="46" spans="1:9" s="1" customFormat="1" ht="12" customHeight="1" thickBot="1" x14ac:dyDescent="0.25">
      <c r="A46" s="16" t="s">
        <v>18</v>
      </c>
      <c r="B46" s="322" t="s">
        <v>225</v>
      </c>
      <c r="C46" s="528">
        <f>SUM(C47:C51)</f>
        <v>4500000</v>
      </c>
      <c r="D46" s="323">
        <f>SUM(D47:D51)</f>
        <v>3171656</v>
      </c>
      <c r="E46" s="323">
        <f>'1.1.sz.mell.'!C46</f>
        <v>600000</v>
      </c>
      <c r="F46" s="115">
        <f>'1.1.sz.mell.'!D46</f>
        <v>600000</v>
      </c>
      <c r="G46" s="115">
        <f>'1.1.sz.mell.'!E46</f>
        <v>600000</v>
      </c>
      <c r="H46" s="115">
        <f>'1.1.sz.mell.'!F46</f>
        <v>2850000</v>
      </c>
      <c r="I46" s="115">
        <f>'1.1.sz.mell.'!G46</f>
        <v>2850000</v>
      </c>
    </row>
    <row r="47" spans="1:9" s="1" customFormat="1" ht="12" customHeight="1" x14ac:dyDescent="0.2">
      <c r="A47" s="11" t="s">
        <v>84</v>
      </c>
      <c r="B47" s="387" t="s">
        <v>229</v>
      </c>
      <c r="C47" s="535"/>
      <c r="D47" s="463"/>
      <c r="E47" s="325">
        <f>'1.1.sz.mell.'!C47</f>
        <v>0</v>
      </c>
      <c r="F47" s="243">
        <f>'1.1.sz.mell.'!D47</f>
        <v>0</v>
      </c>
      <c r="G47" s="243">
        <f>'1.1.sz.mell.'!E47</f>
        <v>0</v>
      </c>
      <c r="H47" s="243">
        <f>'1.1.sz.mell.'!F47</f>
        <v>0</v>
      </c>
      <c r="I47" s="243">
        <f>'1.1.sz.mell.'!G47</f>
        <v>0</v>
      </c>
    </row>
    <row r="48" spans="1:9" s="1" customFormat="1" ht="12" customHeight="1" x14ac:dyDescent="0.2">
      <c r="A48" s="10" t="s">
        <v>85</v>
      </c>
      <c r="B48" s="388" t="s">
        <v>230</v>
      </c>
      <c r="C48" s="533">
        <v>4500000</v>
      </c>
      <c r="D48" s="428">
        <v>3150000</v>
      </c>
      <c r="E48" s="399">
        <f>'1.1.sz.mell.'!C48</f>
        <v>600000</v>
      </c>
      <c r="F48" s="402">
        <f>'1.1.sz.mell.'!D48</f>
        <v>600000</v>
      </c>
      <c r="G48" s="402">
        <f>'1.1.sz.mell.'!E48</f>
        <v>600000</v>
      </c>
      <c r="H48" s="402">
        <f>'1.1.sz.mell.'!F48</f>
        <v>2850000</v>
      </c>
      <c r="I48" s="402">
        <f>'1.1.sz.mell.'!G48</f>
        <v>2850000</v>
      </c>
    </row>
    <row r="49" spans="1:9" s="1" customFormat="1" ht="12" customHeight="1" x14ac:dyDescent="0.2">
      <c r="A49" s="10" t="s">
        <v>226</v>
      </c>
      <c r="B49" s="388" t="s">
        <v>231</v>
      </c>
      <c r="C49" s="533"/>
      <c r="D49" s="428">
        <v>21656</v>
      </c>
      <c r="E49" s="406">
        <f>'1.1.sz.mell.'!C49</f>
        <v>0</v>
      </c>
      <c r="F49" s="479">
        <f>'1.1.sz.mell.'!D49</f>
        <v>0</v>
      </c>
      <c r="G49" s="479">
        <f>'1.1.sz.mell.'!E49</f>
        <v>0</v>
      </c>
      <c r="H49" s="479">
        <f>'1.1.sz.mell.'!F49</f>
        <v>0</v>
      </c>
      <c r="I49" s="479">
        <f>'1.1.sz.mell.'!G49</f>
        <v>0</v>
      </c>
    </row>
    <row r="50" spans="1:9" s="1" customFormat="1" ht="12" customHeight="1" x14ac:dyDescent="0.2">
      <c r="A50" s="10" t="s">
        <v>227</v>
      </c>
      <c r="B50" s="388" t="s">
        <v>232</v>
      </c>
      <c r="C50" s="533"/>
      <c r="D50" s="428"/>
      <c r="E50" s="400">
        <f>'1.1.sz.mell.'!C50</f>
        <v>0</v>
      </c>
      <c r="F50" s="404">
        <f>'1.1.sz.mell.'!D50</f>
        <v>0</v>
      </c>
      <c r="G50" s="404">
        <f>'1.1.sz.mell.'!E50</f>
        <v>0</v>
      </c>
      <c r="H50" s="404">
        <f>'1.1.sz.mell.'!F50</f>
        <v>0</v>
      </c>
      <c r="I50" s="404">
        <f>'1.1.sz.mell.'!G50</f>
        <v>0</v>
      </c>
    </row>
    <row r="51" spans="1:9" s="1" customFormat="1" ht="12" customHeight="1" thickBot="1" x14ac:dyDescent="0.25">
      <c r="A51" s="12" t="s">
        <v>228</v>
      </c>
      <c r="B51" s="390" t="s">
        <v>233</v>
      </c>
      <c r="C51" s="534"/>
      <c r="D51" s="429"/>
      <c r="E51" s="407">
        <f>'1.1.sz.mell.'!C51</f>
        <v>0</v>
      </c>
      <c r="F51" s="403">
        <f>'1.1.sz.mell.'!D51</f>
        <v>0</v>
      </c>
      <c r="G51" s="403">
        <f>'1.1.sz.mell.'!E51</f>
        <v>0</v>
      </c>
      <c r="H51" s="403">
        <f>'1.1.sz.mell.'!F51</f>
        <v>0</v>
      </c>
      <c r="I51" s="403">
        <f>'1.1.sz.mell.'!G51</f>
        <v>0</v>
      </c>
    </row>
    <row r="52" spans="1:9" s="1" customFormat="1" ht="12" customHeight="1" thickBot="1" x14ac:dyDescent="0.25">
      <c r="A52" s="16" t="s">
        <v>137</v>
      </c>
      <c r="B52" s="322" t="s">
        <v>234</v>
      </c>
      <c r="C52" s="528">
        <f>SUM(C53:C55)</f>
        <v>0</v>
      </c>
      <c r="D52" s="323">
        <f>SUM(D53:D55)</f>
        <v>138174386</v>
      </c>
      <c r="E52" s="323">
        <f>'1.1.sz.mell.'!C52</f>
        <v>35000000</v>
      </c>
      <c r="F52" s="115">
        <f>'1.1.sz.mell.'!D52</f>
        <v>35000000</v>
      </c>
      <c r="G52" s="115">
        <f>'1.1.sz.mell.'!E52</f>
        <v>35000000</v>
      </c>
      <c r="H52" s="115">
        <f>'1.1.sz.mell.'!F52</f>
        <v>35000000</v>
      </c>
      <c r="I52" s="671">
        <f>'1.1.sz.mell.'!G52</f>
        <v>0</v>
      </c>
    </row>
    <row r="53" spans="1:9" s="1" customFormat="1" ht="12" customHeight="1" x14ac:dyDescent="0.2">
      <c r="A53" s="11" t="s">
        <v>86</v>
      </c>
      <c r="B53" s="387" t="s">
        <v>235</v>
      </c>
      <c r="C53" s="529"/>
      <c r="D53" s="424"/>
      <c r="E53" s="405">
        <f>'1.1.sz.mell.'!C53</f>
        <v>0</v>
      </c>
      <c r="F53" s="401">
        <f>'1.1.sz.mell.'!D53</f>
        <v>0</v>
      </c>
      <c r="G53" s="401">
        <f>'1.1.sz.mell.'!E53</f>
        <v>0</v>
      </c>
      <c r="H53" s="401">
        <f>'1.1.sz.mell.'!F53</f>
        <v>0</v>
      </c>
      <c r="I53" s="401">
        <f>'1.1.sz.mell.'!G53</f>
        <v>0</v>
      </c>
    </row>
    <row r="54" spans="1:9" s="1" customFormat="1" ht="12" customHeight="1" x14ac:dyDescent="0.2">
      <c r="A54" s="10" t="s">
        <v>87</v>
      </c>
      <c r="B54" s="388" t="s">
        <v>366</v>
      </c>
      <c r="C54" s="530"/>
      <c r="D54" s="425">
        <v>113130286</v>
      </c>
      <c r="E54" s="399">
        <f>'1.1.sz.mell.'!C54</f>
        <v>35000000</v>
      </c>
      <c r="F54" s="402">
        <f>'1.1.sz.mell.'!D54</f>
        <v>35000000</v>
      </c>
      <c r="G54" s="402">
        <f>'1.1.sz.mell.'!E54</f>
        <v>35000000</v>
      </c>
      <c r="H54" s="402">
        <f>'1.1.sz.mell.'!F54</f>
        <v>35000000</v>
      </c>
      <c r="I54" s="672">
        <f>'1.1.sz.mell.'!G54</f>
        <v>0</v>
      </c>
    </row>
    <row r="55" spans="1:9" s="1" customFormat="1" ht="12" customHeight="1" x14ac:dyDescent="0.2">
      <c r="A55" s="10" t="s">
        <v>238</v>
      </c>
      <c r="B55" s="388" t="s">
        <v>236</v>
      </c>
      <c r="C55" s="530"/>
      <c r="D55" s="425">
        <v>25044100</v>
      </c>
      <c r="E55" s="399">
        <f>'1.1.sz.mell.'!C55</f>
        <v>0</v>
      </c>
      <c r="F55" s="402">
        <f>'1.1.sz.mell.'!D55</f>
        <v>0</v>
      </c>
      <c r="G55" s="402">
        <f>'1.1.sz.mell.'!E55</f>
        <v>0</v>
      </c>
      <c r="H55" s="402">
        <f>'1.1.sz.mell.'!F55</f>
        <v>0</v>
      </c>
      <c r="I55" s="402">
        <f>'1.1.sz.mell.'!G55</f>
        <v>0</v>
      </c>
    </row>
    <row r="56" spans="1:9" s="1" customFormat="1" ht="12" customHeight="1" thickBot="1" x14ac:dyDescent="0.25">
      <c r="A56" s="12" t="s">
        <v>239</v>
      </c>
      <c r="B56" s="390" t="s">
        <v>237</v>
      </c>
      <c r="C56" s="531"/>
      <c r="D56" s="426"/>
      <c r="E56" s="408">
        <f>'1.1.sz.mell.'!C56</f>
        <v>0</v>
      </c>
      <c r="F56" s="478">
        <f>'1.1.sz.mell.'!D56</f>
        <v>0</v>
      </c>
      <c r="G56" s="478">
        <f>'1.1.sz.mell.'!E56</f>
        <v>0</v>
      </c>
      <c r="H56" s="478">
        <f>'1.1.sz.mell.'!F56</f>
        <v>0</v>
      </c>
      <c r="I56" s="478">
        <f>'1.1.sz.mell.'!G56</f>
        <v>0</v>
      </c>
    </row>
    <row r="57" spans="1:9" s="1" customFormat="1" ht="12" customHeight="1" thickBot="1" x14ac:dyDescent="0.25">
      <c r="A57" s="16" t="s">
        <v>20</v>
      </c>
      <c r="B57" s="324" t="s">
        <v>240</v>
      </c>
      <c r="C57" s="528">
        <f>SUM(C58:C60)</f>
        <v>55562757</v>
      </c>
      <c r="D57" s="323">
        <f>SUM(D58:D60)</f>
        <v>46051805</v>
      </c>
      <c r="E57" s="323">
        <f>'1.1.sz.mell.'!C57</f>
        <v>65357115</v>
      </c>
      <c r="F57" s="115">
        <f>'1.1.sz.mell.'!D57</f>
        <v>65357115</v>
      </c>
      <c r="G57" s="115">
        <f>'1.1.sz.mell.'!E57</f>
        <v>65357115</v>
      </c>
      <c r="H57" s="115">
        <f>'1.1.sz.mell.'!F57</f>
        <v>201369115</v>
      </c>
      <c r="I57" s="115">
        <f>'1.1.sz.mell.'!G57</f>
        <v>188623900</v>
      </c>
    </row>
    <row r="58" spans="1:9" s="1" customFormat="1" ht="12" customHeight="1" x14ac:dyDescent="0.2">
      <c r="A58" s="11" t="s">
        <v>138</v>
      </c>
      <c r="B58" s="387" t="s">
        <v>242</v>
      </c>
      <c r="C58" s="533"/>
      <c r="D58" s="428"/>
      <c r="E58" s="325">
        <f>'1.1.sz.mell.'!C58</f>
        <v>0</v>
      </c>
      <c r="F58" s="243">
        <f>'1.1.sz.mell.'!D58</f>
        <v>0</v>
      </c>
      <c r="G58" s="243">
        <f>'1.1.sz.mell.'!E58</f>
        <v>0</v>
      </c>
      <c r="H58" s="243">
        <f>'1.1.sz.mell.'!F58</f>
        <v>0</v>
      </c>
      <c r="I58" s="243">
        <f>'1.1.sz.mell.'!G58</f>
        <v>0</v>
      </c>
    </row>
    <row r="59" spans="1:9" s="1" customFormat="1" ht="12" customHeight="1" x14ac:dyDescent="0.2">
      <c r="A59" s="10" t="s">
        <v>139</v>
      </c>
      <c r="B59" s="388" t="s">
        <v>367</v>
      </c>
      <c r="C59" s="533"/>
      <c r="D59" s="428"/>
      <c r="E59" s="400">
        <f>'1.1.sz.mell.'!C59</f>
        <v>0</v>
      </c>
      <c r="F59" s="404">
        <f>'1.1.sz.mell.'!D59</f>
        <v>0</v>
      </c>
      <c r="G59" s="404">
        <f>'1.1.sz.mell.'!E59</f>
        <v>0</v>
      </c>
      <c r="H59" s="404">
        <f>'1.1.sz.mell.'!F59</f>
        <v>0</v>
      </c>
      <c r="I59" s="404">
        <f>'1.1.sz.mell.'!G59</f>
        <v>0</v>
      </c>
    </row>
    <row r="60" spans="1:9" s="1" customFormat="1" ht="12" customHeight="1" x14ac:dyDescent="0.2">
      <c r="A60" s="10" t="s">
        <v>168</v>
      </c>
      <c r="B60" s="388" t="s">
        <v>243</v>
      </c>
      <c r="C60" s="533">
        <v>55562757</v>
      </c>
      <c r="D60" s="428">
        <f>13237090+32814715</f>
        <v>46051805</v>
      </c>
      <c r="E60" s="400">
        <f>'1.1.sz.mell.'!C60</f>
        <v>65357115</v>
      </c>
      <c r="F60" s="404">
        <f>'1.1.sz.mell.'!D60</f>
        <v>65357115</v>
      </c>
      <c r="G60" s="404">
        <f>'1.1.sz.mell.'!E60</f>
        <v>65357115</v>
      </c>
      <c r="H60" s="404">
        <f>'1.1.sz.mell.'!F60</f>
        <v>201369115</v>
      </c>
      <c r="I60" s="404">
        <f>'1.1.sz.mell.'!G60</f>
        <v>188623900</v>
      </c>
    </row>
    <row r="61" spans="1:9" s="1" customFormat="1" ht="12" customHeight="1" thickBot="1" x14ac:dyDescent="0.25">
      <c r="A61" s="12" t="s">
        <v>241</v>
      </c>
      <c r="B61" s="390" t="s">
        <v>244</v>
      </c>
      <c r="C61" s="533"/>
      <c r="D61" s="428"/>
      <c r="E61" s="407">
        <f>'1.1.sz.mell.'!C61</f>
        <v>0</v>
      </c>
      <c r="F61" s="403">
        <f>'1.1.sz.mell.'!D61</f>
        <v>0</v>
      </c>
      <c r="G61" s="403">
        <f>'1.1.sz.mell.'!E61</f>
        <v>0</v>
      </c>
      <c r="H61" s="403">
        <f>'1.1.sz.mell.'!F61</f>
        <v>0</v>
      </c>
      <c r="I61" s="403">
        <f>'1.1.sz.mell.'!G61</f>
        <v>0</v>
      </c>
    </row>
    <row r="62" spans="1:9" s="1" customFormat="1" ht="12" customHeight="1" thickBot="1" x14ac:dyDescent="0.25">
      <c r="A62" s="241" t="s">
        <v>414</v>
      </c>
      <c r="B62" s="322" t="s">
        <v>245</v>
      </c>
      <c r="C62" s="532">
        <f>+C5+C12+C19+C26+C34+C46+C52+C57</f>
        <v>1356283220</v>
      </c>
      <c r="D62" s="427">
        <f>+D5+D12+D19+D26+D34+D46+D52+D57</f>
        <v>1395654161</v>
      </c>
      <c r="E62" s="323">
        <f>'1.1.sz.mell.'!C62</f>
        <v>1463672270</v>
      </c>
      <c r="F62" s="115">
        <f>'1.1.sz.mell.'!D62</f>
        <v>1465267572</v>
      </c>
      <c r="G62" s="115">
        <f>'1.1.sz.mell.'!E62</f>
        <v>1475370393</v>
      </c>
      <c r="H62" s="115">
        <f>'1.1.sz.mell.'!F62</f>
        <v>1622179763</v>
      </c>
      <c r="I62" s="115">
        <f>'1.1.sz.mell.'!G62</f>
        <v>1263334902</v>
      </c>
    </row>
    <row r="63" spans="1:9" s="1" customFormat="1" ht="12" customHeight="1" thickBot="1" x14ac:dyDescent="0.25">
      <c r="A63" s="230" t="s">
        <v>246</v>
      </c>
      <c r="B63" s="324" t="s">
        <v>479</v>
      </c>
      <c r="C63" s="528">
        <f>SUM(C64:C66)</f>
        <v>0</v>
      </c>
      <c r="D63" s="323">
        <f>SUM(D64:D66)</f>
        <v>3409471</v>
      </c>
      <c r="E63" s="323">
        <f>'1.1.sz.mell.'!C63</f>
        <v>0</v>
      </c>
      <c r="F63" s="115">
        <f>'1.1.sz.mell.'!D63</f>
        <v>0</v>
      </c>
      <c r="G63" s="115">
        <f>'1.1.sz.mell.'!E63</f>
        <v>0</v>
      </c>
      <c r="H63" s="115">
        <f>'1.1.sz.mell.'!F63</f>
        <v>0</v>
      </c>
      <c r="I63" s="115">
        <f>'1.1.sz.mell.'!G63</f>
        <v>0</v>
      </c>
    </row>
    <row r="64" spans="1:9" s="1" customFormat="1" ht="12" customHeight="1" x14ac:dyDescent="0.2">
      <c r="A64" s="11" t="s">
        <v>278</v>
      </c>
      <c r="B64" s="387" t="s">
        <v>248</v>
      </c>
      <c r="C64" s="533"/>
      <c r="D64" s="428"/>
      <c r="E64" s="405">
        <f>'1.1.sz.mell.'!C64</f>
        <v>0</v>
      </c>
      <c r="F64" s="401">
        <f>'1.1.sz.mell.'!D64</f>
        <v>0</v>
      </c>
      <c r="G64" s="401">
        <f>'1.1.sz.mell.'!E64</f>
        <v>0</v>
      </c>
      <c r="H64" s="401">
        <f>'1.1.sz.mell.'!F64</f>
        <v>0</v>
      </c>
      <c r="I64" s="401">
        <f>'1.1.sz.mell.'!G64</f>
        <v>0</v>
      </c>
    </row>
    <row r="65" spans="1:9" s="1" customFormat="1" ht="12" customHeight="1" x14ac:dyDescent="0.2">
      <c r="A65" s="10" t="s">
        <v>287</v>
      </c>
      <c r="B65" s="388" t="s">
        <v>249</v>
      </c>
      <c r="C65" s="533"/>
      <c r="D65" s="428">
        <v>3409471</v>
      </c>
      <c r="E65" s="399">
        <f>'1.1.sz.mell.'!C65</f>
        <v>0</v>
      </c>
      <c r="F65" s="402">
        <f>'1.1.sz.mell.'!D65</f>
        <v>0</v>
      </c>
      <c r="G65" s="402">
        <f>'1.1.sz.mell.'!E65</f>
        <v>0</v>
      </c>
      <c r="H65" s="402">
        <f>'1.1.sz.mell.'!F65</f>
        <v>0</v>
      </c>
      <c r="I65" s="402">
        <f>'1.1.sz.mell.'!G65</f>
        <v>0</v>
      </c>
    </row>
    <row r="66" spans="1:9" s="1" customFormat="1" ht="12" customHeight="1" thickBot="1" x14ac:dyDescent="0.25">
      <c r="A66" s="12" t="s">
        <v>288</v>
      </c>
      <c r="B66" s="393" t="s">
        <v>399</v>
      </c>
      <c r="C66" s="533"/>
      <c r="D66" s="428"/>
      <c r="E66" s="408">
        <f>'1.1.sz.mell.'!C66</f>
        <v>0</v>
      </c>
      <c r="F66" s="478">
        <f>'1.1.sz.mell.'!D66</f>
        <v>0</v>
      </c>
      <c r="G66" s="478">
        <f>'1.1.sz.mell.'!E66</f>
        <v>0</v>
      </c>
      <c r="H66" s="478">
        <f>'1.1.sz.mell.'!F66</f>
        <v>0</v>
      </c>
      <c r="I66" s="478">
        <f>'1.1.sz.mell.'!G66</f>
        <v>0</v>
      </c>
    </row>
    <row r="67" spans="1:9" s="1" customFormat="1" ht="12" customHeight="1" thickBot="1" x14ac:dyDescent="0.25">
      <c r="A67" s="230" t="s">
        <v>251</v>
      </c>
      <c r="B67" s="324" t="s">
        <v>252</v>
      </c>
      <c r="C67" s="528">
        <f>SUM(C68:C71)</f>
        <v>0</v>
      </c>
      <c r="D67" s="323">
        <f>SUM(D68:D71)</f>
        <v>0</v>
      </c>
      <c r="E67" s="323">
        <f>'1.1.sz.mell.'!C67</f>
        <v>0</v>
      </c>
      <c r="F67" s="115">
        <f>'1.1.sz.mell.'!D67</f>
        <v>0</v>
      </c>
      <c r="G67" s="115">
        <f>'1.1.sz.mell.'!E67</f>
        <v>0</v>
      </c>
      <c r="H67" s="115">
        <f>'1.1.sz.mell.'!F67</f>
        <v>0</v>
      </c>
      <c r="I67" s="115">
        <f>'1.1.sz.mell.'!G67</f>
        <v>0</v>
      </c>
    </row>
    <row r="68" spans="1:9" s="1" customFormat="1" ht="12" customHeight="1" x14ac:dyDescent="0.2">
      <c r="A68" s="11" t="s">
        <v>115</v>
      </c>
      <c r="B68" s="387" t="s">
        <v>253</v>
      </c>
      <c r="C68" s="533"/>
      <c r="D68" s="428"/>
      <c r="E68" s="405">
        <f>'1.1.sz.mell.'!C68</f>
        <v>0</v>
      </c>
      <c r="F68" s="401">
        <f>'1.1.sz.mell.'!D68</f>
        <v>0</v>
      </c>
      <c r="G68" s="401">
        <f>'1.1.sz.mell.'!E68</f>
        <v>0</v>
      </c>
      <c r="H68" s="401">
        <f>'1.1.sz.mell.'!F68</f>
        <v>0</v>
      </c>
      <c r="I68" s="401">
        <f>'1.1.sz.mell.'!G68</f>
        <v>0</v>
      </c>
    </row>
    <row r="69" spans="1:9" s="1" customFormat="1" ht="17.25" customHeight="1" x14ac:dyDescent="0.2">
      <c r="A69" s="10" t="s">
        <v>116</v>
      </c>
      <c r="B69" s="388" t="s">
        <v>254</v>
      </c>
      <c r="C69" s="533"/>
      <c r="D69" s="428"/>
      <c r="E69" s="399">
        <f>'1.1.sz.mell.'!C69</f>
        <v>0</v>
      </c>
      <c r="F69" s="402">
        <f>'1.1.sz.mell.'!D69</f>
        <v>0</v>
      </c>
      <c r="G69" s="402">
        <f>'1.1.sz.mell.'!E69</f>
        <v>0</v>
      </c>
      <c r="H69" s="402">
        <f>'1.1.sz.mell.'!F69</f>
        <v>0</v>
      </c>
      <c r="I69" s="402">
        <f>'1.1.sz.mell.'!G69</f>
        <v>0</v>
      </c>
    </row>
    <row r="70" spans="1:9" s="1" customFormat="1" ht="12" customHeight="1" x14ac:dyDescent="0.2">
      <c r="A70" s="10" t="s">
        <v>279</v>
      </c>
      <c r="B70" s="388" t="s">
        <v>255</v>
      </c>
      <c r="C70" s="533"/>
      <c r="D70" s="428"/>
      <c r="E70" s="399">
        <f>'1.1.sz.mell.'!C70</f>
        <v>0</v>
      </c>
      <c r="F70" s="402">
        <f>'1.1.sz.mell.'!D70</f>
        <v>0</v>
      </c>
      <c r="G70" s="402">
        <f>'1.1.sz.mell.'!E70</f>
        <v>0</v>
      </c>
      <c r="H70" s="402">
        <f>'1.1.sz.mell.'!F70</f>
        <v>0</v>
      </c>
      <c r="I70" s="402">
        <f>'1.1.sz.mell.'!G70</f>
        <v>0</v>
      </c>
    </row>
    <row r="71" spans="1:9" s="1" customFormat="1" ht="12" customHeight="1" thickBot="1" x14ac:dyDescent="0.25">
      <c r="A71" s="12" t="s">
        <v>280</v>
      </c>
      <c r="B71" s="390" t="s">
        <v>256</v>
      </c>
      <c r="C71" s="533"/>
      <c r="D71" s="428"/>
      <c r="E71" s="408">
        <f>'1.1.sz.mell.'!C71</f>
        <v>0</v>
      </c>
      <c r="F71" s="478">
        <f>'1.1.sz.mell.'!D71</f>
        <v>0</v>
      </c>
      <c r="G71" s="478">
        <f>'1.1.sz.mell.'!E71</f>
        <v>0</v>
      </c>
      <c r="H71" s="478">
        <f>'1.1.sz.mell.'!F71</f>
        <v>0</v>
      </c>
      <c r="I71" s="478">
        <f>'1.1.sz.mell.'!G71</f>
        <v>0</v>
      </c>
    </row>
    <row r="72" spans="1:9" s="1" customFormat="1" ht="12" customHeight="1" thickBot="1" x14ac:dyDescent="0.25">
      <c r="A72" s="230" t="s">
        <v>257</v>
      </c>
      <c r="B72" s="324" t="s">
        <v>258</v>
      </c>
      <c r="C72" s="528">
        <f>SUM(C73:C74)</f>
        <v>238097463</v>
      </c>
      <c r="D72" s="323">
        <f>SUM(D73:D74)</f>
        <v>601162097</v>
      </c>
      <c r="E72" s="323">
        <f>'1.1.sz.mell.'!C72</f>
        <v>578773302</v>
      </c>
      <c r="F72" s="115">
        <f>'1.1.sz.mell.'!D72</f>
        <v>578773302</v>
      </c>
      <c r="G72" s="115">
        <f>'1.1.sz.mell.'!E72</f>
        <v>578773302</v>
      </c>
      <c r="H72" s="115">
        <f>'1.1.sz.mell.'!F72</f>
        <v>578890435</v>
      </c>
      <c r="I72" s="115">
        <f>'1.1.sz.mell.'!G72</f>
        <v>546862464</v>
      </c>
    </row>
    <row r="73" spans="1:9" s="1" customFormat="1" ht="12" customHeight="1" x14ac:dyDescent="0.2">
      <c r="A73" s="11" t="s">
        <v>281</v>
      </c>
      <c r="B73" s="387" t="s">
        <v>259</v>
      </c>
      <c r="C73" s="533">
        <v>238097463</v>
      </c>
      <c r="D73" s="428">
        <v>601162097</v>
      </c>
      <c r="E73" s="325">
        <f>'1.1.sz.mell.'!C73</f>
        <v>578773302</v>
      </c>
      <c r="F73" s="243">
        <f>'1.1.sz.mell.'!D73</f>
        <v>578773302</v>
      </c>
      <c r="G73" s="243">
        <f>'1.1.sz.mell.'!E73</f>
        <v>578773302</v>
      </c>
      <c r="H73" s="243">
        <f>'1.1.sz.mell.'!F73</f>
        <v>578890435</v>
      </c>
      <c r="I73" s="243">
        <f>'1.1.sz.mell.'!G73</f>
        <v>546862464</v>
      </c>
    </row>
    <row r="74" spans="1:9" s="1" customFormat="1" ht="12" customHeight="1" thickBot="1" x14ac:dyDescent="0.25">
      <c r="A74" s="12" t="s">
        <v>282</v>
      </c>
      <c r="B74" s="390" t="s">
        <v>260</v>
      </c>
      <c r="C74" s="533"/>
      <c r="D74" s="428"/>
      <c r="E74" s="407">
        <f>'1.1.sz.mell.'!C74</f>
        <v>0</v>
      </c>
      <c r="F74" s="403">
        <f>'1.1.sz.mell.'!D74</f>
        <v>0</v>
      </c>
      <c r="G74" s="403">
        <f>'1.1.sz.mell.'!E74</f>
        <v>0</v>
      </c>
      <c r="H74" s="403">
        <f>'1.1.sz.mell.'!F74</f>
        <v>0</v>
      </c>
      <c r="I74" s="403">
        <f>'1.1.sz.mell.'!G74</f>
        <v>0</v>
      </c>
    </row>
    <row r="75" spans="1:9" s="1" customFormat="1" ht="12" customHeight="1" thickBot="1" x14ac:dyDescent="0.25">
      <c r="A75" s="230" t="s">
        <v>261</v>
      </c>
      <c r="B75" s="324" t="s">
        <v>262</v>
      </c>
      <c r="C75" s="528">
        <f>C76</f>
        <v>2272741</v>
      </c>
      <c r="D75" s="323">
        <f>D76</f>
        <v>6586250</v>
      </c>
      <c r="E75" s="323">
        <f>'1.1.sz.mell.'!C75</f>
        <v>0</v>
      </c>
      <c r="F75" s="115">
        <f>'1.1.sz.mell.'!D75</f>
        <v>0</v>
      </c>
      <c r="G75" s="115">
        <f>'1.1.sz.mell.'!E75</f>
        <v>0</v>
      </c>
      <c r="H75" s="115">
        <f>'1.1.sz.mell.'!F75</f>
        <v>157252862</v>
      </c>
      <c r="I75" s="115">
        <f>'1.1.sz.mell.'!G75</f>
        <v>157252862</v>
      </c>
    </row>
    <row r="76" spans="1:9" s="1" customFormat="1" ht="12" customHeight="1" x14ac:dyDescent="0.2">
      <c r="A76" s="11" t="s">
        <v>283</v>
      </c>
      <c r="B76" s="387" t="s">
        <v>263</v>
      </c>
      <c r="C76" s="533">
        <v>2272741</v>
      </c>
      <c r="D76" s="428">
        <v>6586250</v>
      </c>
      <c r="E76" s="405">
        <f>'1.1.sz.mell.'!C76</f>
        <v>0</v>
      </c>
      <c r="F76" s="401">
        <f>'1.1.sz.mell.'!D76</f>
        <v>0</v>
      </c>
      <c r="G76" s="401">
        <f>'1.1.sz.mell.'!E76</f>
        <v>0</v>
      </c>
      <c r="H76" s="401">
        <f>'1.1.sz.mell.'!F76</f>
        <v>157252862</v>
      </c>
      <c r="I76" s="401">
        <f>'1.1.sz.mell.'!G76</f>
        <v>157252862</v>
      </c>
    </row>
    <row r="77" spans="1:9" s="1" customFormat="1" ht="12" customHeight="1" x14ac:dyDescent="0.2">
      <c r="A77" s="10" t="s">
        <v>284</v>
      </c>
      <c r="B77" s="388" t="s">
        <v>264</v>
      </c>
      <c r="C77" s="533"/>
      <c r="D77" s="428"/>
      <c r="E77" s="399">
        <f>'1.1.sz.mell.'!C77</f>
        <v>0</v>
      </c>
      <c r="F77" s="402">
        <f>'1.1.sz.mell.'!D77</f>
        <v>0</v>
      </c>
      <c r="G77" s="402">
        <f>'1.1.sz.mell.'!E77</f>
        <v>0</v>
      </c>
      <c r="H77" s="402">
        <f>'1.1.sz.mell.'!F77</f>
        <v>0</v>
      </c>
      <c r="I77" s="402">
        <f>'1.1.sz.mell.'!G77</f>
        <v>0</v>
      </c>
    </row>
    <row r="78" spans="1:9" s="1" customFormat="1" ht="12" customHeight="1" thickBot="1" x14ac:dyDescent="0.25">
      <c r="A78" s="12" t="s">
        <v>285</v>
      </c>
      <c r="B78" s="390" t="s">
        <v>265</v>
      </c>
      <c r="C78" s="533"/>
      <c r="D78" s="428"/>
      <c r="E78" s="408">
        <f>'1.1.sz.mell.'!C78</f>
        <v>0</v>
      </c>
      <c r="F78" s="478">
        <f>'1.1.sz.mell.'!D78</f>
        <v>0</v>
      </c>
      <c r="G78" s="478">
        <f>'1.1.sz.mell.'!E78</f>
        <v>0</v>
      </c>
      <c r="H78" s="478">
        <f>'1.1.sz.mell.'!F78</f>
        <v>0</v>
      </c>
      <c r="I78" s="478">
        <f>'1.1.sz.mell.'!G78</f>
        <v>0</v>
      </c>
    </row>
    <row r="79" spans="1:9" s="1" customFormat="1" ht="12" customHeight="1" thickBot="1" x14ac:dyDescent="0.25">
      <c r="A79" s="230" t="s">
        <v>266</v>
      </c>
      <c r="B79" s="324" t="s">
        <v>286</v>
      </c>
      <c r="C79" s="528"/>
      <c r="D79" s="323"/>
      <c r="E79" s="323">
        <f>'1.1.sz.mell.'!C79</f>
        <v>0</v>
      </c>
      <c r="F79" s="115">
        <f>'1.1.sz.mell.'!D79</f>
        <v>0</v>
      </c>
      <c r="G79" s="115">
        <f>'1.1.sz.mell.'!E79</f>
        <v>0</v>
      </c>
      <c r="H79" s="115">
        <f>'1.1.sz.mell.'!F79</f>
        <v>0</v>
      </c>
      <c r="I79" s="115">
        <f>'1.1.sz.mell.'!G79</f>
        <v>0</v>
      </c>
    </row>
    <row r="80" spans="1:9" s="1" customFormat="1" ht="12" customHeight="1" x14ac:dyDescent="0.2">
      <c r="A80" s="200" t="s">
        <v>267</v>
      </c>
      <c r="B80" s="387" t="s">
        <v>268</v>
      </c>
      <c r="C80" s="533"/>
      <c r="D80" s="428"/>
      <c r="E80" s="325">
        <f>'1.1.sz.mell.'!C80</f>
        <v>0</v>
      </c>
      <c r="F80" s="243">
        <f>'1.1.sz.mell.'!D80</f>
        <v>0</v>
      </c>
      <c r="G80" s="243">
        <f>'1.1.sz.mell.'!E80</f>
        <v>0</v>
      </c>
      <c r="H80" s="243">
        <f>'1.1.sz.mell.'!F80</f>
        <v>0</v>
      </c>
      <c r="I80" s="243">
        <f>'1.1.sz.mell.'!G80</f>
        <v>0</v>
      </c>
    </row>
    <row r="81" spans="1:9" s="1" customFormat="1" ht="12" customHeight="1" x14ac:dyDescent="0.2">
      <c r="A81" s="201" t="s">
        <v>269</v>
      </c>
      <c r="B81" s="388" t="s">
        <v>270</v>
      </c>
      <c r="C81" s="533"/>
      <c r="D81" s="428"/>
      <c r="E81" s="400">
        <f>'1.1.sz.mell.'!C81</f>
        <v>0</v>
      </c>
      <c r="F81" s="404">
        <f>'1.1.sz.mell.'!D81</f>
        <v>0</v>
      </c>
      <c r="G81" s="404">
        <f>'1.1.sz.mell.'!E81</f>
        <v>0</v>
      </c>
      <c r="H81" s="404">
        <f>'1.1.sz.mell.'!F81</f>
        <v>0</v>
      </c>
      <c r="I81" s="404">
        <f>'1.1.sz.mell.'!G81</f>
        <v>0</v>
      </c>
    </row>
    <row r="82" spans="1:9" s="1" customFormat="1" ht="12" customHeight="1" x14ac:dyDescent="0.2">
      <c r="A82" s="201" t="s">
        <v>271</v>
      </c>
      <c r="B82" s="388" t="s">
        <v>272</v>
      </c>
      <c r="C82" s="533"/>
      <c r="D82" s="428"/>
      <c r="E82" s="399">
        <f>'1.1.sz.mell.'!C82</f>
        <v>0</v>
      </c>
      <c r="F82" s="402">
        <f>'1.1.sz.mell.'!D82</f>
        <v>0</v>
      </c>
      <c r="G82" s="402">
        <f>'1.1.sz.mell.'!E82</f>
        <v>0</v>
      </c>
      <c r="H82" s="402">
        <f>'1.1.sz.mell.'!F82</f>
        <v>0</v>
      </c>
      <c r="I82" s="402">
        <f>'1.1.sz.mell.'!G82</f>
        <v>0</v>
      </c>
    </row>
    <row r="83" spans="1:9" s="1" customFormat="1" ht="12" customHeight="1" thickBot="1" x14ac:dyDescent="0.25">
      <c r="A83" s="202" t="s">
        <v>273</v>
      </c>
      <c r="B83" s="390" t="s">
        <v>274</v>
      </c>
      <c r="C83" s="533"/>
      <c r="D83" s="428"/>
      <c r="E83" s="408">
        <f>'1.1.sz.mell.'!C83</f>
        <v>0</v>
      </c>
      <c r="F83" s="478">
        <f>'1.1.sz.mell.'!D83</f>
        <v>0</v>
      </c>
      <c r="G83" s="478">
        <f>'1.1.sz.mell.'!E83</f>
        <v>0</v>
      </c>
      <c r="H83" s="478">
        <f>'1.1.sz.mell.'!F83</f>
        <v>0</v>
      </c>
      <c r="I83" s="478">
        <f>'1.1.sz.mell.'!G83</f>
        <v>0</v>
      </c>
    </row>
    <row r="84" spans="1:9" s="1" customFormat="1" ht="12" customHeight="1" thickBot="1" x14ac:dyDescent="0.25">
      <c r="A84" s="230" t="s">
        <v>275</v>
      </c>
      <c r="B84" s="324" t="s">
        <v>413</v>
      </c>
      <c r="C84" s="536"/>
      <c r="D84" s="430"/>
      <c r="E84" s="323">
        <f>'1.1.sz.mell.'!C84</f>
        <v>0</v>
      </c>
      <c r="F84" s="115">
        <f>'1.1.sz.mell.'!D84</f>
        <v>0</v>
      </c>
      <c r="G84" s="115">
        <f>'1.1.sz.mell.'!E84</f>
        <v>0</v>
      </c>
      <c r="H84" s="115">
        <f>'1.1.sz.mell.'!F84</f>
        <v>0</v>
      </c>
      <c r="I84" s="115">
        <f>'1.1.sz.mell.'!G84</f>
        <v>0</v>
      </c>
    </row>
    <row r="85" spans="1:9" s="1" customFormat="1" ht="12" customHeight="1" thickBot="1" x14ac:dyDescent="0.25">
      <c r="A85" s="230" t="s">
        <v>277</v>
      </c>
      <c r="B85" s="324" t="s">
        <v>276</v>
      </c>
      <c r="C85" s="536"/>
      <c r="D85" s="430"/>
      <c r="E85" s="323">
        <f>'1.1.sz.mell.'!C85</f>
        <v>0</v>
      </c>
      <c r="F85" s="115">
        <f>'1.1.sz.mell.'!D85</f>
        <v>0</v>
      </c>
      <c r="G85" s="115">
        <f>'1.1.sz.mell.'!E85</f>
        <v>0</v>
      </c>
      <c r="H85" s="115">
        <f>'1.1.sz.mell.'!F85</f>
        <v>0</v>
      </c>
      <c r="I85" s="115">
        <f>'1.1.sz.mell.'!G85</f>
        <v>0</v>
      </c>
    </row>
    <row r="86" spans="1:9" s="1" customFormat="1" ht="12" customHeight="1" thickBot="1" x14ac:dyDescent="0.25">
      <c r="A86" s="230" t="s">
        <v>289</v>
      </c>
      <c r="B86" s="394" t="s">
        <v>416</v>
      </c>
      <c r="C86" s="532">
        <f>C63+C72+C75</f>
        <v>240370204</v>
      </c>
      <c r="D86" s="427">
        <f>D63+D72+D75</f>
        <v>611157818</v>
      </c>
      <c r="E86" s="323">
        <f>'1.1.sz.mell.'!C86</f>
        <v>578773302</v>
      </c>
      <c r="F86" s="115">
        <f>'1.1.sz.mell.'!D86</f>
        <v>578773302</v>
      </c>
      <c r="G86" s="115">
        <f>'1.1.sz.mell.'!E86</f>
        <v>578773302</v>
      </c>
      <c r="H86" s="115">
        <f>'1.1.sz.mell.'!F86</f>
        <v>736143297</v>
      </c>
      <c r="I86" s="115">
        <f>'1.1.sz.mell.'!G86</f>
        <v>704115326</v>
      </c>
    </row>
    <row r="87" spans="1:9" s="1" customFormat="1" ht="12" customHeight="1" thickBot="1" x14ac:dyDescent="0.25">
      <c r="A87" s="231" t="s">
        <v>415</v>
      </c>
      <c r="B87" s="395" t="s">
        <v>417</v>
      </c>
      <c r="C87" s="532">
        <f>C62+C86</f>
        <v>1596653424</v>
      </c>
      <c r="D87" s="427">
        <f>D62+D86</f>
        <v>2006811979</v>
      </c>
      <c r="E87" s="323">
        <f>'1.1.sz.mell.'!C87</f>
        <v>2042445572</v>
      </c>
      <c r="F87" s="115">
        <f>'1.1.sz.mell.'!D87</f>
        <v>2044040874</v>
      </c>
      <c r="G87" s="115">
        <f>'1.1.sz.mell.'!E87</f>
        <v>2054143695</v>
      </c>
      <c r="H87" s="115">
        <f>'1.1.sz.mell.'!F87</f>
        <v>2358323060</v>
      </c>
      <c r="I87" s="115">
        <f>'1.1.sz.mell.'!G87</f>
        <v>1967450228</v>
      </c>
    </row>
    <row r="88" spans="1:9" s="1" customFormat="1" ht="12" customHeight="1" x14ac:dyDescent="0.2">
      <c r="A88" s="167"/>
      <c r="B88" s="168"/>
      <c r="C88" s="169"/>
      <c r="D88" s="170"/>
      <c r="E88" s="171"/>
      <c r="F88" s="171"/>
    </row>
    <row r="89" spans="1:9" s="1" customFormat="1" ht="12" customHeight="1" x14ac:dyDescent="0.2">
      <c r="A89" s="677" t="s">
        <v>41</v>
      </c>
      <c r="B89" s="677"/>
      <c r="C89" s="677"/>
      <c r="D89" s="677"/>
      <c r="E89" s="677"/>
    </row>
    <row r="90" spans="1:9" s="1" customFormat="1" ht="12" customHeight="1" thickBot="1" x14ac:dyDescent="0.25">
      <c r="A90" s="676" t="s">
        <v>119</v>
      </c>
      <c r="B90" s="676"/>
      <c r="C90" s="177"/>
      <c r="D90" s="78"/>
      <c r="E90" s="145"/>
      <c r="F90" s="145"/>
      <c r="G90" s="145"/>
    </row>
    <row r="91" spans="1:9" s="1" customFormat="1" ht="24" customHeight="1" thickBot="1" x14ac:dyDescent="0.25">
      <c r="A91" s="19" t="s">
        <v>11</v>
      </c>
      <c r="B91" s="385" t="s">
        <v>42</v>
      </c>
      <c r="C91" s="526" t="str">
        <f t="shared" ref="C91:H91" si="0">+C3</f>
        <v>2018. évi tény</v>
      </c>
      <c r="D91" s="396" t="str">
        <f t="shared" si="0"/>
        <v>2019. évi várható</v>
      </c>
      <c r="E91" s="396" t="str">
        <f t="shared" si="0"/>
        <v>2020. évi előirányzat</v>
      </c>
      <c r="F91" s="84" t="str">
        <f t="shared" si="0"/>
        <v>2020. I. módosítás</v>
      </c>
      <c r="G91" s="84" t="str">
        <f t="shared" si="0"/>
        <v>2020. II. módosítás</v>
      </c>
      <c r="H91" s="84" t="str">
        <f t="shared" si="0"/>
        <v>2020. III. módosítás</v>
      </c>
      <c r="I91" s="84" t="str">
        <f>+I3</f>
        <v>2020. teljesítés</v>
      </c>
    </row>
    <row r="92" spans="1:9" s="1" customFormat="1" ht="12" customHeight="1" thickBot="1" x14ac:dyDescent="0.25">
      <c r="A92" s="22" t="s">
        <v>430</v>
      </c>
      <c r="B92" s="409" t="s">
        <v>431</v>
      </c>
      <c r="C92" s="527" t="s">
        <v>432</v>
      </c>
      <c r="D92" s="421" t="s">
        <v>434</v>
      </c>
      <c r="E92" s="421" t="s">
        <v>433</v>
      </c>
      <c r="F92" s="219" t="s">
        <v>435</v>
      </c>
      <c r="G92" s="219" t="s">
        <v>436</v>
      </c>
      <c r="H92" s="219" t="s">
        <v>437</v>
      </c>
      <c r="I92" s="219" t="s">
        <v>676</v>
      </c>
    </row>
    <row r="93" spans="1:9" s="1" customFormat="1" ht="15" customHeight="1" thickBot="1" x14ac:dyDescent="0.25">
      <c r="A93" s="18" t="s">
        <v>13</v>
      </c>
      <c r="B93" s="326" t="s">
        <v>375</v>
      </c>
      <c r="C93" s="537">
        <f>C94+C95+C96+C97+C98+C111</f>
        <v>745224054</v>
      </c>
      <c r="D93" s="325">
        <f>D94+D95+D96+D97+D98+D99+D111</f>
        <v>1052615920</v>
      </c>
      <c r="E93" s="325">
        <f>'1.1.sz.mell.'!C93</f>
        <v>1203708817</v>
      </c>
      <c r="F93" s="243">
        <f>'1.1.sz.mell.'!D93</f>
        <v>1183726638</v>
      </c>
      <c r="G93" s="243">
        <f>'1.1.sz.mell.'!E93</f>
        <v>1187704032</v>
      </c>
      <c r="H93" s="243">
        <f>'1.1.sz.mell.'!F93</f>
        <v>1193212898</v>
      </c>
      <c r="I93" s="243">
        <f>'1.1.sz.mell.'!G93</f>
        <v>923858630</v>
      </c>
    </row>
    <row r="94" spans="1:9" s="1" customFormat="1" ht="12.95" customHeight="1" x14ac:dyDescent="0.2">
      <c r="A94" s="13" t="s">
        <v>88</v>
      </c>
      <c r="B94" s="410" t="s">
        <v>43</v>
      </c>
      <c r="C94" s="538">
        <v>270304624</v>
      </c>
      <c r="D94" s="465">
        <v>309447205</v>
      </c>
      <c r="E94" s="325">
        <f>'1.1.sz.mell.'!C94</f>
        <v>402349621</v>
      </c>
      <c r="F94" s="243">
        <f>'1.1.sz.mell.'!D94</f>
        <v>427719324</v>
      </c>
      <c r="G94" s="243">
        <f>'1.1.sz.mell.'!E94</f>
        <v>429872376</v>
      </c>
      <c r="H94" s="243">
        <f>'1.1.sz.mell.'!F94</f>
        <v>436134877</v>
      </c>
      <c r="I94" s="243">
        <f>'1.1.sz.mell.'!G94</f>
        <v>404098901</v>
      </c>
    </row>
    <row r="95" spans="1:9" ht="16.5" customHeight="1" x14ac:dyDescent="0.25">
      <c r="A95" s="10" t="s">
        <v>89</v>
      </c>
      <c r="B95" s="411" t="s">
        <v>140</v>
      </c>
      <c r="C95" s="530">
        <v>54341657</v>
      </c>
      <c r="D95" s="425">
        <v>58965523</v>
      </c>
      <c r="E95" s="399">
        <f>'1.1.sz.mell.'!C95</f>
        <v>73206745</v>
      </c>
      <c r="F95" s="402">
        <f>'1.1.sz.mell.'!D95</f>
        <v>75425869</v>
      </c>
      <c r="G95" s="402">
        <f>'1.1.sz.mell.'!E95</f>
        <v>75669206</v>
      </c>
      <c r="H95" s="402">
        <f>'1.1.sz.mell.'!F95</f>
        <v>76218360</v>
      </c>
      <c r="I95" s="402">
        <f>'1.1.sz.mell.'!G95</f>
        <v>66896705</v>
      </c>
    </row>
    <row r="96" spans="1:9" x14ac:dyDescent="0.25">
      <c r="A96" s="10" t="s">
        <v>90</v>
      </c>
      <c r="B96" s="411" t="s">
        <v>112</v>
      </c>
      <c r="C96" s="531">
        <v>340453547</v>
      </c>
      <c r="D96" s="426">
        <v>482008736</v>
      </c>
      <c r="E96" s="406">
        <f>'1.1.sz.mell.'!C96</f>
        <v>426872568</v>
      </c>
      <c r="F96" s="479">
        <f>'1.1.sz.mell.'!D96</f>
        <v>336134614</v>
      </c>
      <c r="G96" s="479">
        <f>'1.1.sz.mell.'!E96</f>
        <v>352802520</v>
      </c>
      <c r="H96" s="479">
        <f>'1.1.sz.mell.'!F96</f>
        <v>353151786</v>
      </c>
      <c r="I96" s="479">
        <f>'1.1.sz.mell.'!G96</f>
        <v>240879576</v>
      </c>
    </row>
    <row r="97" spans="1:9" s="26" customFormat="1" ht="12" customHeight="1" x14ac:dyDescent="0.2">
      <c r="A97" s="10" t="s">
        <v>91</v>
      </c>
      <c r="B97" s="412" t="s">
        <v>141</v>
      </c>
      <c r="C97" s="531">
        <v>4488791</v>
      </c>
      <c r="D97" s="426">
        <v>5363597</v>
      </c>
      <c r="E97" s="400">
        <f>'1.1.sz.mell.'!C97</f>
        <v>6300000</v>
      </c>
      <c r="F97" s="404">
        <f>'1.1.sz.mell.'!D97</f>
        <v>6300000</v>
      </c>
      <c r="G97" s="404">
        <f>'1.1.sz.mell.'!E97</f>
        <v>6300000</v>
      </c>
      <c r="H97" s="404">
        <f>'1.1.sz.mell.'!F97</f>
        <v>7300000</v>
      </c>
      <c r="I97" s="404">
        <f>'1.1.sz.mell.'!G97</f>
        <v>6608434</v>
      </c>
    </row>
    <row r="98" spans="1:9" ht="12" customHeight="1" x14ac:dyDescent="0.25">
      <c r="A98" s="10" t="s">
        <v>102</v>
      </c>
      <c r="B98" s="15" t="s">
        <v>142</v>
      </c>
      <c r="C98" s="531">
        <v>75635435</v>
      </c>
      <c r="D98" s="426">
        <f>D100+D105+D110</f>
        <v>196830859</v>
      </c>
      <c r="E98" s="400">
        <f>'1.1.sz.mell.'!C98</f>
        <v>182743417</v>
      </c>
      <c r="F98" s="404">
        <f>'1.1.sz.mell.'!D98</f>
        <v>295846071</v>
      </c>
      <c r="G98" s="404">
        <f>'1.1.sz.mell.'!E98</f>
        <v>290119170</v>
      </c>
      <c r="H98" s="404">
        <f>'1.1.sz.mell.'!F98</f>
        <v>290118115</v>
      </c>
      <c r="I98" s="404">
        <f>'1.1.sz.mell.'!G98</f>
        <v>205375014</v>
      </c>
    </row>
    <row r="99" spans="1:9" ht="12" customHeight="1" x14ac:dyDescent="0.25">
      <c r="A99" s="10" t="s">
        <v>92</v>
      </c>
      <c r="B99" s="411" t="s">
        <v>380</v>
      </c>
      <c r="C99" s="531"/>
      <c r="D99" s="426"/>
      <c r="E99" s="400">
        <f>'1.1.sz.mell.'!C99</f>
        <v>0</v>
      </c>
      <c r="F99" s="404">
        <f>'1.1.sz.mell.'!D99</f>
        <v>0</v>
      </c>
      <c r="G99" s="404">
        <f>'1.1.sz.mell.'!E99</f>
        <v>0</v>
      </c>
      <c r="H99" s="404">
        <f>'1.1.sz.mell.'!F99</f>
        <v>0</v>
      </c>
      <c r="I99" s="404">
        <f>'1.1.sz.mell.'!G99</f>
        <v>0</v>
      </c>
    </row>
    <row r="100" spans="1:9" ht="12" customHeight="1" x14ac:dyDescent="0.25">
      <c r="A100" s="10" t="s">
        <v>93</v>
      </c>
      <c r="B100" s="413" t="s">
        <v>379</v>
      </c>
      <c r="C100" s="531">
        <v>56983935</v>
      </c>
      <c r="D100" s="426">
        <v>94243025</v>
      </c>
      <c r="E100" s="400">
        <f>'1.1.sz.mell.'!C100</f>
        <v>135827098</v>
      </c>
      <c r="F100" s="404">
        <f>'1.1.sz.mell.'!D100</f>
        <v>135827098</v>
      </c>
      <c r="G100" s="404">
        <f>'1.1.sz.mell.'!E100</f>
        <v>135827098</v>
      </c>
      <c r="H100" s="404">
        <f>'1.1.sz.mell.'!F100</f>
        <v>135826043</v>
      </c>
      <c r="I100" s="404">
        <f>'1.1.sz.mell.'!G100</f>
        <v>119756732</v>
      </c>
    </row>
    <row r="101" spans="1:9" ht="12" customHeight="1" x14ac:dyDescent="0.25">
      <c r="A101" s="10" t="s">
        <v>103</v>
      </c>
      <c r="B101" s="413" t="s">
        <v>378</v>
      </c>
      <c r="C101" s="531"/>
      <c r="D101" s="426"/>
      <c r="E101" s="400">
        <f>'1.1.sz.mell.'!C101</f>
        <v>0</v>
      </c>
      <c r="F101" s="404">
        <f>'1.1.sz.mell.'!D101</f>
        <v>0</v>
      </c>
      <c r="G101" s="404">
        <f>'1.1.sz.mell.'!E101</f>
        <v>0</v>
      </c>
      <c r="H101" s="404">
        <f>'1.1.sz.mell.'!F101</f>
        <v>0</v>
      </c>
      <c r="I101" s="404">
        <f>'1.1.sz.mell.'!G101</f>
        <v>0</v>
      </c>
    </row>
    <row r="102" spans="1:9" ht="12" customHeight="1" x14ac:dyDescent="0.25">
      <c r="A102" s="10" t="s">
        <v>104</v>
      </c>
      <c r="B102" s="414" t="s">
        <v>292</v>
      </c>
      <c r="C102" s="531"/>
      <c r="D102" s="426"/>
      <c r="E102" s="400">
        <f>'1.1.sz.mell.'!C102</f>
        <v>0</v>
      </c>
      <c r="F102" s="404">
        <f>'1.1.sz.mell.'!D102</f>
        <v>0</v>
      </c>
      <c r="G102" s="404">
        <f>'1.1.sz.mell.'!E102</f>
        <v>0</v>
      </c>
      <c r="H102" s="404">
        <f>'1.1.sz.mell.'!F102</f>
        <v>0</v>
      </c>
      <c r="I102" s="404">
        <f>'1.1.sz.mell.'!G102</f>
        <v>0</v>
      </c>
    </row>
    <row r="103" spans="1:9" ht="12" customHeight="1" x14ac:dyDescent="0.25">
      <c r="A103" s="10" t="s">
        <v>105</v>
      </c>
      <c r="B103" s="415" t="s">
        <v>293</v>
      </c>
      <c r="C103" s="531"/>
      <c r="D103" s="426"/>
      <c r="E103" s="400">
        <f>'1.1.sz.mell.'!C103</f>
        <v>0</v>
      </c>
      <c r="F103" s="404">
        <f>'1.1.sz.mell.'!D103</f>
        <v>0</v>
      </c>
      <c r="G103" s="404">
        <f>'1.1.sz.mell.'!E103</f>
        <v>0</v>
      </c>
      <c r="H103" s="404">
        <f>'1.1.sz.mell.'!F103</f>
        <v>0</v>
      </c>
      <c r="I103" s="404">
        <f>'1.1.sz.mell.'!G103</f>
        <v>0</v>
      </c>
    </row>
    <row r="104" spans="1:9" ht="12" customHeight="1" x14ac:dyDescent="0.25">
      <c r="A104" s="10" t="s">
        <v>106</v>
      </c>
      <c r="B104" s="415" t="s">
        <v>294</v>
      </c>
      <c r="C104" s="531"/>
      <c r="D104" s="426"/>
      <c r="E104" s="400">
        <f>'1.1.sz.mell.'!C104</f>
        <v>0</v>
      </c>
      <c r="F104" s="404">
        <f>'1.1.sz.mell.'!D104</f>
        <v>0</v>
      </c>
      <c r="G104" s="404">
        <f>'1.1.sz.mell.'!E104</f>
        <v>0</v>
      </c>
      <c r="H104" s="404">
        <f>'1.1.sz.mell.'!F104</f>
        <v>0</v>
      </c>
      <c r="I104" s="404">
        <f>'1.1.sz.mell.'!G104</f>
        <v>0</v>
      </c>
    </row>
    <row r="105" spans="1:9" ht="12" customHeight="1" x14ac:dyDescent="0.25">
      <c r="A105" s="10" t="s">
        <v>108</v>
      </c>
      <c r="B105" s="414" t="s">
        <v>295</v>
      </c>
      <c r="C105" s="531">
        <v>170000</v>
      </c>
      <c r="D105" s="426">
        <v>5300000</v>
      </c>
      <c r="E105" s="400">
        <f>'1.1.sz.mell.'!C105</f>
        <v>0</v>
      </c>
      <c r="F105" s="404">
        <f>'1.1.sz.mell.'!D105</f>
        <v>0</v>
      </c>
      <c r="G105" s="404">
        <f>'1.1.sz.mell.'!E105</f>
        <v>0</v>
      </c>
      <c r="H105" s="404">
        <f>'1.1.sz.mell.'!F105</f>
        <v>0</v>
      </c>
      <c r="I105" s="404">
        <f>'1.1.sz.mell.'!G105</f>
        <v>0</v>
      </c>
    </row>
    <row r="106" spans="1:9" ht="12" customHeight="1" x14ac:dyDescent="0.25">
      <c r="A106" s="10" t="s">
        <v>143</v>
      </c>
      <c r="B106" s="414" t="s">
        <v>296</v>
      </c>
      <c r="C106" s="531"/>
      <c r="D106" s="426"/>
      <c r="E106" s="400">
        <f>'1.1.sz.mell.'!C106</f>
        <v>0</v>
      </c>
      <c r="F106" s="404">
        <f>'1.1.sz.mell.'!D106</f>
        <v>0</v>
      </c>
      <c r="G106" s="404">
        <f>'1.1.sz.mell.'!E106</f>
        <v>0</v>
      </c>
      <c r="H106" s="404">
        <f>'1.1.sz.mell.'!F106</f>
        <v>0</v>
      </c>
      <c r="I106" s="404">
        <f>'1.1.sz.mell.'!G106</f>
        <v>0</v>
      </c>
    </row>
    <row r="107" spans="1:9" ht="12" customHeight="1" x14ac:dyDescent="0.25">
      <c r="A107" s="10" t="s">
        <v>290</v>
      </c>
      <c r="B107" s="415" t="s">
        <v>297</v>
      </c>
      <c r="C107" s="531"/>
      <c r="D107" s="426"/>
      <c r="E107" s="400">
        <f>'1.1.sz.mell.'!C107</f>
        <v>0</v>
      </c>
      <c r="F107" s="404">
        <f>'1.1.sz.mell.'!D107</f>
        <v>0</v>
      </c>
      <c r="G107" s="404">
        <f>'1.1.sz.mell.'!E107</f>
        <v>0</v>
      </c>
      <c r="H107" s="404">
        <f>'1.1.sz.mell.'!F107</f>
        <v>0</v>
      </c>
      <c r="I107" s="404">
        <f>'1.1.sz.mell.'!G107</f>
        <v>0</v>
      </c>
    </row>
    <row r="108" spans="1:9" ht="12" customHeight="1" x14ac:dyDescent="0.25">
      <c r="A108" s="9" t="s">
        <v>291</v>
      </c>
      <c r="B108" s="413" t="s">
        <v>298</v>
      </c>
      <c r="C108" s="531"/>
      <c r="D108" s="426"/>
      <c r="E108" s="400">
        <f>'1.1.sz.mell.'!C108</f>
        <v>0</v>
      </c>
      <c r="F108" s="404">
        <f>'1.1.sz.mell.'!D108</f>
        <v>0</v>
      </c>
      <c r="G108" s="404">
        <f>'1.1.sz.mell.'!E108</f>
        <v>0</v>
      </c>
      <c r="H108" s="404">
        <f>'1.1.sz.mell.'!F108</f>
        <v>0</v>
      </c>
      <c r="I108" s="404">
        <f>'1.1.sz.mell.'!G108</f>
        <v>0</v>
      </c>
    </row>
    <row r="109" spans="1:9" ht="12" customHeight="1" x14ac:dyDescent="0.25">
      <c r="A109" s="10" t="s">
        <v>376</v>
      </c>
      <c r="B109" s="413" t="s">
        <v>299</v>
      </c>
      <c r="C109" s="531"/>
      <c r="D109" s="426"/>
      <c r="E109" s="400">
        <f>'1.1.sz.mell.'!C109</f>
        <v>0</v>
      </c>
      <c r="F109" s="404">
        <f>'1.1.sz.mell.'!D109</f>
        <v>0</v>
      </c>
      <c r="G109" s="404">
        <f>'1.1.sz.mell.'!E109</f>
        <v>0</v>
      </c>
      <c r="H109" s="404">
        <f>'1.1.sz.mell.'!F109</f>
        <v>0</v>
      </c>
      <c r="I109" s="404">
        <f>'1.1.sz.mell.'!G109</f>
        <v>0</v>
      </c>
    </row>
    <row r="110" spans="1:9" ht="12" customHeight="1" x14ac:dyDescent="0.25">
      <c r="A110" s="12" t="s">
        <v>377</v>
      </c>
      <c r="B110" s="413" t="s">
        <v>300</v>
      </c>
      <c r="C110" s="531">
        <v>18481500</v>
      </c>
      <c r="D110" s="426">
        <v>97287834</v>
      </c>
      <c r="E110" s="399">
        <f>'1.1.sz.mell.'!C110</f>
        <v>46916319</v>
      </c>
      <c r="F110" s="402">
        <f>'1.1.sz.mell.'!D110</f>
        <v>160018973</v>
      </c>
      <c r="G110" s="402">
        <f>'1.1.sz.mell.'!E110</f>
        <v>154292072</v>
      </c>
      <c r="H110" s="402">
        <f>'1.1.sz.mell.'!F110</f>
        <v>154292072</v>
      </c>
      <c r="I110" s="402">
        <f>'1.1.sz.mell.'!G110</f>
        <v>85618282</v>
      </c>
    </row>
    <row r="111" spans="1:9" ht="12" customHeight="1" x14ac:dyDescent="0.25">
      <c r="A111" s="10" t="s">
        <v>381</v>
      </c>
      <c r="B111" s="412" t="s">
        <v>44</v>
      </c>
      <c r="C111" s="530"/>
      <c r="D111" s="425"/>
      <c r="E111" s="399">
        <f>'1.1.sz.mell.'!C111</f>
        <v>112236466</v>
      </c>
      <c r="F111" s="402">
        <f>'1.1.sz.mell.'!D111</f>
        <v>42300760</v>
      </c>
      <c r="G111" s="402">
        <f>'1.1.sz.mell.'!E111</f>
        <v>32940760</v>
      </c>
      <c r="H111" s="402">
        <f>'1.1.sz.mell.'!F111</f>
        <v>30289760</v>
      </c>
      <c r="I111" s="672">
        <f>'1.1.sz.mell.'!G111</f>
        <v>0</v>
      </c>
    </row>
    <row r="112" spans="1:9" ht="12" customHeight="1" x14ac:dyDescent="0.25">
      <c r="A112" s="10" t="s">
        <v>382</v>
      </c>
      <c r="B112" s="411" t="s">
        <v>384</v>
      </c>
      <c r="C112" s="530"/>
      <c r="D112" s="425"/>
      <c r="E112" s="406">
        <f>'1.1.sz.mell.'!C112</f>
        <v>97233561</v>
      </c>
      <c r="F112" s="479">
        <f>'1.1.sz.mell.'!D112</f>
        <v>27297855</v>
      </c>
      <c r="G112" s="479">
        <f>'1.1.sz.mell.'!E112</f>
        <v>17937855</v>
      </c>
      <c r="H112" s="479">
        <f>'1.1.sz.mell.'!F112</f>
        <v>15286855</v>
      </c>
      <c r="I112" s="655">
        <f>'1.1.sz.mell.'!G112</f>
        <v>0</v>
      </c>
    </row>
    <row r="113" spans="1:9" ht="12" customHeight="1" thickBot="1" x14ac:dyDescent="0.3">
      <c r="A113" s="14" t="s">
        <v>383</v>
      </c>
      <c r="B113" s="416" t="s">
        <v>385</v>
      </c>
      <c r="C113" s="539"/>
      <c r="D113" s="431"/>
      <c r="E113" s="407">
        <f>'1.1.sz.mell.'!C113</f>
        <v>15002905</v>
      </c>
      <c r="F113" s="403">
        <f>'1.1.sz.mell.'!D113</f>
        <v>15002905</v>
      </c>
      <c r="G113" s="403">
        <f>'1.1.sz.mell.'!E113</f>
        <v>15002905</v>
      </c>
      <c r="H113" s="403">
        <f>'1.1.sz.mell.'!F113</f>
        <v>15002905</v>
      </c>
      <c r="I113" s="674">
        <f>'1.1.sz.mell.'!G113</f>
        <v>0</v>
      </c>
    </row>
    <row r="114" spans="1:9" ht="12" customHeight="1" thickBot="1" x14ac:dyDescent="0.3">
      <c r="A114" s="240" t="s">
        <v>14</v>
      </c>
      <c r="B114" s="327" t="s">
        <v>301</v>
      </c>
      <c r="C114" s="540">
        <f>+C115+C117+C119</f>
        <v>225042976</v>
      </c>
      <c r="D114" s="408">
        <f>+D115+D117+D119</f>
        <v>342358749</v>
      </c>
      <c r="E114" s="325">
        <f>'1.1.sz.mell.'!C114</f>
        <v>810904785</v>
      </c>
      <c r="F114" s="243">
        <f>'1.1.sz.mell.'!D114</f>
        <v>832482266</v>
      </c>
      <c r="G114" s="243">
        <f>'1.1.sz.mell.'!E114</f>
        <v>838607693</v>
      </c>
      <c r="H114" s="243">
        <f>'1.1.sz.mell.'!F114</f>
        <v>980025330</v>
      </c>
      <c r="I114" s="243">
        <f>'1.1.sz.mell.'!G114</f>
        <v>270722334</v>
      </c>
    </row>
    <row r="115" spans="1:9" ht="12" customHeight="1" x14ac:dyDescent="0.25">
      <c r="A115" s="11" t="s">
        <v>94</v>
      </c>
      <c r="B115" s="411" t="s">
        <v>167</v>
      </c>
      <c r="C115" s="529">
        <v>122232290</v>
      </c>
      <c r="D115" s="424">
        <v>270060085</v>
      </c>
      <c r="E115" s="405">
        <f>'1.1.sz.mell.'!C115</f>
        <v>757944027</v>
      </c>
      <c r="F115" s="401">
        <f>'1.1.sz.mell.'!D115</f>
        <v>777768527</v>
      </c>
      <c r="G115" s="401">
        <f>'1.1.sz.mell.'!E115</f>
        <v>778167053</v>
      </c>
      <c r="H115" s="401">
        <f>'1.1.sz.mell.'!F115</f>
        <v>779584690</v>
      </c>
      <c r="I115" s="401">
        <f>'1.1.sz.mell.'!G115</f>
        <v>103978208</v>
      </c>
    </row>
    <row r="116" spans="1:9" x14ac:dyDescent="0.25">
      <c r="A116" s="11" t="s">
        <v>95</v>
      </c>
      <c r="B116" s="417" t="s">
        <v>305</v>
      </c>
      <c r="C116" s="529"/>
      <c r="D116" s="424"/>
      <c r="E116" s="406">
        <f>'1.1.sz.mell.'!C116</f>
        <v>263905609</v>
      </c>
      <c r="F116" s="479">
        <f>'1.1.sz.mell.'!D116</f>
        <v>263905609</v>
      </c>
      <c r="G116" s="479">
        <f>'1.1.sz.mell.'!E116</f>
        <v>263905609</v>
      </c>
      <c r="H116" s="479">
        <f>'1.1.sz.mell.'!F116</f>
        <v>263905609</v>
      </c>
      <c r="I116" s="655">
        <f>'1.1.sz.mell.'!G116</f>
        <v>0</v>
      </c>
    </row>
    <row r="117" spans="1:9" ht="12" customHeight="1" x14ac:dyDescent="0.25">
      <c r="A117" s="11" t="s">
        <v>96</v>
      </c>
      <c r="B117" s="417" t="s">
        <v>144</v>
      </c>
      <c r="C117" s="530">
        <v>102320437</v>
      </c>
      <c r="D117" s="425">
        <v>62773664</v>
      </c>
      <c r="E117" s="400">
        <f>'1.1.sz.mell.'!C117</f>
        <v>52960758</v>
      </c>
      <c r="F117" s="404">
        <f>'1.1.sz.mell.'!D117</f>
        <v>54713739</v>
      </c>
      <c r="G117" s="404">
        <f>'1.1.sz.mell.'!E117</f>
        <v>54713739</v>
      </c>
      <c r="H117" s="404">
        <f>'1.1.sz.mell.'!F117</f>
        <v>194713739</v>
      </c>
      <c r="I117" s="404">
        <f>'1.1.sz.mell.'!G117</f>
        <v>162471977</v>
      </c>
    </row>
    <row r="118" spans="1:9" ht="12" customHeight="1" x14ac:dyDescent="0.25">
      <c r="A118" s="11" t="s">
        <v>97</v>
      </c>
      <c r="B118" s="417" t="s">
        <v>306</v>
      </c>
      <c r="C118" s="530"/>
      <c r="D118" s="425"/>
      <c r="E118" s="400">
        <f>'1.1.sz.mell.'!C118</f>
        <v>0</v>
      </c>
      <c r="F118" s="404">
        <f>'1.1.sz.mell.'!D118</f>
        <v>0</v>
      </c>
      <c r="G118" s="404">
        <f>'1.1.sz.mell.'!E118</f>
        <v>0</v>
      </c>
      <c r="H118" s="404">
        <f>'1.1.sz.mell.'!F118</f>
        <v>0</v>
      </c>
      <c r="I118" s="404">
        <f>'1.1.sz.mell.'!G118</f>
        <v>0</v>
      </c>
    </row>
    <row r="119" spans="1:9" ht="12" customHeight="1" x14ac:dyDescent="0.25">
      <c r="A119" s="11" t="s">
        <v>98</v>
      </c>
      <c r="B119" s="390" t="s">
        <v>169</v>
      </c>
      <c r="C119" s="541">
        <v>490249</v>
      </c>
      <c r="D119" s="544">
        <f>D120+D121+D122+D123+D124+D125+D126+D127</f>
        <v>9525000</v>
      </c>
      <c r="E119" s="524">
        <f>'1.1.sz.mell.'!C119</f>
        <v>0</v>
      </c>
      <c r="F119" s="493">
        <f>'1.1.sz.mell.'!D119</f>
        <v>0</v>
      </c>
      <c r="G119" s="493">
        <f>'1.1.sz.mell.'!E119</f>
        <v>5726901</v>
      </c>
      <c r="H119" s="493">
        <f>'1.1.sz.mell.'!F119</f>
        <v>5726901</v>
      </c>
      <c r="I119" s="493">
        <f>'1.1.sz.mell.'!G119</f>
        <v>4272149</v>
      </c>
    </row>
    <row r="120" spans="1:9" ht="12" customHeight="1" x14ac:dyDescent="0.25">
      <c r="A120" s="11" t="s">
        <v>107</v>
      </c>
      <c r="B120" s="389" t="s">
        <v>368</v>
      </c>
      <c r="C120" s="530"/>
      <c r="D120" s="425"/>
      <c r="E120" s="400">
        <f>'1.1.sz.mell.'!C120</f>
        <v>0</v>
      </c>
      <c r="F120" s="404">
        <f>'1.1.sz.mell.'!D120</f>
        <v>0</v>
      </c>
      <c r="G120" s="404">
        <f>'1.1.sz.mell.'!E120</f>
        <v>0</v>
      </c>
      <c r="H120" s="404">
        <f>'1.1.sz.mell.'!F120</f>
        <v>0</v>
      </c>
      <c r="I120" s="404">
        <f>'1.1.sz.mell.'!G120</f>
        <v>0</v>
      </c>
    </row>
    <row r="121" spans="1:9" ht="12" customHeight="1" x14ac:dyDescent="0.25">
      <c r="A121" s="11" t="s">
        <v>109</v>
      </c>
      <c r="B121" s="418" t="s">
        <v>311</v>
      </c>
      <c r="C121" s="530"/>
      <c r="D121" s="425"/>
      <c r="E121" s="399">
        <f>'1.1.sz.mell.'!C121</f>
        <v>0</v>
      </c>
      <c r="F121" s="402">
        <f>'1.1.sz.mell.'!D121</f>
        <v>0</v>
      </c>
      <c r="G121" s="402">
        <f>'1.1.sz.mell.'!E121</f>
        <v>0</v>
      </c>
      <c r="H121" s="402">
        <f>'1.1.sz.mell.'!F121</f>
        <v>0</v>
      </c>
      <c r="I121" s="402">
        <f>'1.1.sz.mell.'!G121</f>
        <v>0</v>
      </c>
    </row>
    <row r="122" spans="1:9" ht="12" customHeight="1" x14ac:dyDescent="0.25">
      <c r="A122" s="11" t="s">
        <v>145</v>
      </c>
      <c r="B122" s="415" t="s">
        <v>294</v>
      </c>
      <c r="C122" s="530"/>
      <c r="D122" s="425"/>
      <c r="E122" s="406">
        <f>'1.1.sz.mell.'!C122</f>
        <v>0</v>
      </c>
      <c r="F122" s="479">
        <f>'1.1.sz.mell.'!D122</f>
        <v>0</v>
      </c>
      <c r="G122" s="479">
        <f>'1.1.sz.mell.'!E122</f>
        <v>0</v>
      </c>
      <c r="H122" s="479">
        <f>'1.1.sz.mell.'!F122</f>
        <v>0</v>
      </c>
      <c r="I122" s="479">
        <f>'1.1.sz.mell.'!G122</f>
        <v>0</v>
      </c>
    </row>
    <row r="123" spans="1:9" ht="12" customHeight="1" x14ac:dyDescent="0.25">
      <c r="A123" s="11" t="s">
        <v>146</v>
      </c>
      <c r="B123" s="415" t="s">
        <v>310</v>
      </c>
      <c r="C123" s="530"/>
      <c r="D123" s="425"/>
      <c r="E123" s="399">
        <f>'1.1.sz.mell.'!C123</f>
        <v>0</v>
      </c>
      <c r="F123" s="402">
        <f>'1.1.sz.mell.'!D123</f>
        <v>0</v>
      </c>
      <c r="G123" s="402">
        <f>'1.1.sz.mell.'!E123</f>
        <v>0</v>
      </c>
      <c r="H123" s="402">
        <f>'1.1.sz.mell.'!F123</f>
        <v>0</v>
      </c>
      <c r="I123" s="402">
        <f>'1.1.sz.mell.'!G123</f>
        <v>0</v>
      </c>
    </row>
    <row r="124" spans="1:9" ht="12" customHeight="1" x14ac:dyDescent="0.25">
      <c r="A124" s="11" t="s">
        <v>147</v>
      </c>
      <c r="B124" s="415" t="s">
        <v>309</v>
      </c>
      <c r="C124" s="530"/>
      <c r="D124" s="425"/>
      <c r="E124" s="399">
        <f>'1.1.sz.mell.'!C124</f>
        <v>0</v>
      </c>
      <c r="F124" s="402">
        <f>'1.1.sz.mell.'!D124</f>
        <v>0</v>
      </c>
      <c r="G124" s="402">
        <f>'1.1.sz.mell.'!E124</f>
        <v>0</v>
      </c>
      <c r="H124" s="402">
        <f>'1.1.sz.mell.'!F124</f>
        <v>0</v>
      </c>
      <c r="I124" s="402">
        <f>'1.1.sz.mell.'!G124</f>
        <v>0</v>
      </c>
    </row>
    <row r="125" spans="1:9" ht="12" customHeight="1" x14ac:dyDescent="0.25">
      <c r="A125" s="11" t="s">
        <v>302</v>
      </c>
      <c r="B125" s="415" t="s">
        <v>297</v>
      </c>
      <c r="C125" s="530"/>
      <c r="D125" s="425"/>
      <c r="E125" s="399">
        <f>'1.1.sz.mell.'!C125</f>
        <v>0</v>
      </c>
      <c r="F125" s="402">
        <f>'1.1.sz.mell.'!D125</f>
        <v>0</v>
      </c>
      <c r="G125" s="402">
        <f>'1.1.sz.mell.'!E125</f>
        <v>0</v>
      </c>
      <c r="H125" s="402">
        <f>'1.1.sz.mell.'!F125</f>
        <v>0</v>
      </c>
      <c r="I125" s="402">
        <f>'1.1.sz.mell.'!G125</f>
        <v>0</v>
      </c>
    </row>
    <row r="126" spans="1:9" ht="12" customHeight="1" x14ac:dyDescent="0.25">
      <c r="A126" s="11" t="s">
        <v>303</v>
      </c>
      <c r="B126" s="415" t="s">
        <v>308</v>
      </c>
      <c r="C126" s="530"/>
      <c r="D126" s="425"/>
      <c r="E126" s="406">
        <f>'1.1.sz.mell.'!C126</f>
        <v>0</v>
      </c>
      <c r="F126" s="479">
        <f>'1.1.sz.mell.'!D126</f>
        <v>0</v>
      </c>
      <c r="G126" s="479">
        <f>'1.1.sz.mell.'!E126</f>
        <v>0</v>
      </c>
      <c r="H126" s="479">
        <f>'1.1.sz.mell.'!F126</f>
        <v>0</v>
      </c>
      <c r="I126" s="479">
        <f>'1.1.sz.mell.'!G126</f>
        <v>0</v>
      </c>
    </row>
    <row r="127" spans="1:9" ht="12" customHeight="1" thickBot="1" x14ac:dyDescent="0.3">
      <c r="A127" s="9" t="s">
        <v>304</v>
      </c>
      <c r="B127" s="415" t="s">
        <v>307</v>
      </c>
      <c r="C127" s="531"/>
      <c r="D127" s="426">
        <v>9525000</v>
      </c>
      <c r="E127" s="407">
        <f>'1.1.sz.mell.'!C127</f>
        <v>0</v>
      </c>
      <c r="F127" s="403">
        <f>'1.1.sz.mell.'!D127</f>
        <v>0</v>
      </c>
      <c r="G127" s="403">
        <f>'1.1.sz.mell.'!E127</f>
        <v>0</v>
      </c>
      <c r="H127" s="403">
        <f>'1.1.sz.mell.'!F127</f>
        <v>0</v>
      </c>
      <c r="I127" s="403">
        <f>'1.1.sz.mell.'!G127</f>
        <v>0</v>
      </c>
    </row>
    <row r="128" spans="1:9" ht="12" customHeight="1" thickBot="1" x14ac:dyDescent="0.3">
      <c r="A128" s="16" t="s">
        <v>15</v>
      </c>
      <c r="B128" s="328" t="s">
        <v>386</v>
      </c>
      <c r="C128" s="528">
        <f>+C93+C114</f>
        <v>970267030</v>
      </c>
      <c r="D128" s="323">
        <f>+D93+D114</f>
        <v>1394974669</v>
      </c>
      <c r="E128" s="325">
        <f>'1.1.sz.mell.'!C128</f>
        <v>2014613602</v>
      </c>
      <c r="F128" s="243">
        <f>'1.1.sz.mell.'!D128</f>
        <v>2016208904</v>
      </c>
      <c r="G128" s="243">
        <f>'1.1.sz.mell.'!E128</f>
        <v>2026311725</v>
      </c>
      <c r="H128" s="243">
        <f>'1.1.sz.mell.'!F128</f>
        <v>2173238228</v>
      </c>
      <c r="I128" s="243">
        <f>'1.1.sz.mell.'!G128</f>
        <v>1194580964</v>
      </c>
    </row>
    <row r="129" spans="1:9" ht="12" customHeight="1" thickBot="1" x14ac:dyDescent="0.3">
      <c r="A129" s="16" t="s">
        <v>16</v>
      </c>
      <c r="B129" s="328" t="s">
        <v>387</v>
      </c>
      <c r="C129" s="528">
        <f>+C130+C131+C132</f>
        <v>21245720</v>
      </c>
      <c r="D129" s="323">
        <f>+D130+D131+D132</f>
        <v>24655191</v>
      </c>
      <c r="E129" s="325">
        <f>'1.1.sz.mell.'!C129</f>
        <v>21245720</v>
      </c>
      <c r="F129" s="243">
        <f>'1.1.sz.mell.'!D129</f>
        <v>21245720</v>
      </c>
      <c r="G129" s="243">
        <f>'1.1.sz.mell.'!E129</f>
        <v>21245720</v>
      </c>
      <c r="H129" s="243">
        <f>'1.1.sz.mell.'!F129</f>
        <v>21245720</v>
      </c>
      <c r="I129" s="243">
        <f>'1.1.sz.mell.'!G129</f>
        <v>21245720</v>
      </c>
    </row>
    <row r="130" spans="1:9" ht="12" customHeight="1" x14ac:dyDescent="0.25">
      <c r="A130" s="11" t="s">
        <v>206</v>
      </c>
      <c r="B130" s="417" t="s">
        <v>394</v>
      </c>
      <c r="C130" s="530">
        <v>21245720</v>
      </c>
      <c r="D130" s="425">
        <v>24655191</v>
      </c>
      <c r="E130" s="325">
        <f>'1.1.sz.mell.'!C130</f>
        <v>21245720</v>
      </c>
      <c r="F130" s="243">
        <f>'1.1.sz.mell.'!D130</f>
        <v>21245720</v>
      </c>
      <c r="G130" s="243">
        <f>'1.1.sz.mell.'!E130</f>
        <v>21245720</v>
      </c>
      <c r="H130" s="243">
        <f>'1.1.sz.mell.'!F130</f>
        <v>21245720</v>
      </c>
      <c r="I130" s="243">
        <f>'1.1.sz.mell.'!G130</f>
        <v>21245720</v>
      </c>
    </row>
    <row r="131" spans="1:9" ht="12" customHeight="1" x14ac:dyDescent="0.25">
      <c r="A131" s="11" t="s">
        <v>207</v>
      </c>
      <c r="B131" s="417" t="s">
        <v>395</v>
      </c>
      <c r="C131" s="530"/>
      <c r="D131" s="425"/>
      <c r="E131" s="399">
        <f>'1.1.sz.mell.'!C131</f>
        <v>0</v>
      </c>
      <c r="F131" s="402">
        <f>'1.1.sz.mell.'!D131</f>
        <v>0</v>
      </c>
      <c r="G131" s="402">
        <f>'1.1.sz.mell.'!E131</f>
        <v>0</v>
      </c>
      <c r="H131" s="402">
        <f>'1.1.sz.mell.'!F131</f>
        <v>0</v>
      </c>
      <c r="I131" s="402">
        <f>'1.1.sz.mell.'!G131</f>
        <v>0</v>
      </c>
    </row>
    <row r="132" spans="1:9" ht="12" customHeight="1" thickBot="1" x14ac:dyDescent="0.3">
      <c r="A132" s="9" t="s">
        <v>208</v>
      </c>
      <c r="B132" s="417" t="s">
        <v>396</v>
      </c>
      <c r="C132" s="530"/>
      <c r="D132" s="425"/>
      <c r="E132" s="406">
        <f>'1.1.sz.mell.'!C132</f>
        <v>0</v>
      </c>
      <c r="F132" s="479">
        <f>'1.1.sz.mell.'!D132</f>
        <v>0</v>
      </c>
      <c r="G132" s="479">
        <f>'1.1.sz.mell.'!E132</f>
        <v>0</v>
      </c>
      <c r="H132" s="479">
        <f>'1.1.sz.mell.'!F132</f>
        <v>0</v>
      </c>
      <c r="I132" s="479">
        <f>'1.1.sz.mell.'!G132</f>
        <v>0</v>
      </c>
    </row>
    <row r="133" spans="1:9" ht="12" customHeight="1" thickBot="1" x14ac:dyDescent="0.3">
      <c r="A133" s="16" t="s">
        <v>17</v>
      </c>
      <c r="B133" s="328" t="s">
        <v>388</v>
      </c>
      <c r="C133" s="528">
        <f>SUM(C134:C139)</f>
        <v>0</v>
      </c>
      <c r="D133" s="323">
        <f>SUM(D134:D139)</f>
        <v>0</v>
      </c>
      <c r="E133" s="325">
        <f>'1.1.sz.mell.'!C133</f>
        <v>0</v>
      </c>
      <c r="F133" s="243">
        <f>'1.1.sz.mell.'!D133</f>
        <v>0</v>
      </c>
      <c r="G133" s="243">
        <f>'1.1.sz.mell.'!E133</f>
        <v>0</v>
      </c>
      <c r="H133" s="243">
        <f>'1.1.sz.mell.'!F133</f>
        <v>0</v>
      </c>
      <c r="I133" s="243">
        <f>'1.1.sz.mell.'!G133</f>
        <v>0</v>
      </c>
    </row>
    <row r="134" spans="1:9" ht="12" customHeight="1" x14ac:dyDescent="0.25">
      <c r="A134" s="11" t="s">
        <v>81</v>
      </c>
      <c r="B134" s="419" t="s">
        <v>397</v>
      </c>
      <c r="C134" s="530"/>
      <c r="D134" s="425"/>
      <c r="E134" s="325">
        <f>'1.1.sz.mell.'!C134</f>
        <v>0</v>
      </c>
      <c r="F134" s="243">
        <f>'1.1.sz.mell.'!D134</f>
        <v>0</v>
      </c>
      <c r="G134" s="243">
        <f>'1.1.sz.mell.'!E134</f>
        <v>0</v>
      </c>
      <c r="H134" s="243">
        <f>'1.1.sz.mell.'!F134</f>
        <v>0</v>
      </c>
      <c r="I134" s="243">
        <f>'1.1.sz.mell.'!G134</f>
        <v>0</v>
      </c>
    </row>
    <row r="135" spans="1:9" ht="12" customHeight="1" x14ac:dyDescent="0.25">
      <c r="A135" s="11" t="s">
        <v>82</v>
      </c>
      <c r="B135" s="419" t="s">
        <v>389</v>
      </c>
      <c r="C135" s="530"/>
      <c r="D135" s="425"/>
      <c r="E135" s="400">
        <f>'1.1.sz.mell.'!C135</f>
        <v>0</v>
      </c>
      <c r="F135" s="404">
        <f>'1.1.sz.mell.'!D135</f>
        <v>0</v>
      </c>
      <c r="G135" s="404">
        <f>'1.1.sz.mell.'!E135</f>
        <v>0</v>
      </c>
      <c r="H135" s="404">
        <f>'1.1.sz.mell.'!F135</f>
        <v>0</v>
      </c>
      <c r="I135" s="404">
        <f>'1.1.sz.mell.'!G135</f>
        <v>0</v>
      </c>
    </row>
    <row r="136" spans="1:9" ht="12" customHeight="1" x14ac:dyDescent="0.25">
      <c r="A136" s="11" t="s">
        <v>83</v>
      </c>
      <c r="B136" s="419" t="s">
        <v>390</v>
      </c>
      <c r="C136" s="530"/>
      <c r="D136" s="425"/>
      <c r="E136" s="400">
        <f>'1.1.sz.mell.'!C136</f>
        <v>0</v>
      </c>
      <c r="F136" s="404">
        <f>'1.1.sz.mell.'!D136</f>
        <v>0</v>
      </c>
      <c r="G136" s="404">
        <f>'1.1.sz.mell.'!E136</f>
        <v>0</v>
      </c>
      <c r="H136" s="404">
        <f>'1.1.sz.mell.'!F136</f>
        <v>0</v>
      </c>
      <c r="I136" s="404">
        <f>'1.1.sz.mell.'!G136</f>
        <v>0</v>
      </c>
    </row>
    <row r="137" spans="1:9" ht="12" customHeight="1" x14ac:dyDescent="0.25">
      <c r="A137" s="11" t="s">
        <v>132</v>
      </c>
      <c r="B137" s="419" t="s">
        <v>391</v>
      </c>
      <c r="C137" s="530"/>
      <c r="D137" s="425"/>
      <c r="E137" s="400">
        <f>'1.1.sz.mell.'!C137</f>
        <v>0</v>
      </c>
      <c r="F137" s="404">
        <f>'1.1.sz.mell.'!D137</f>
        <v>0</v>
      </c>
      <c r="G137" s="404">
        <f>'1.1.sz.mell.'!E137</f>
        <v>0</v>
      </c>
      <c r="H137" s="404">
        <f>'1.1.sz.mell.'!F137</f>
        <v>0</v>
      </c>
      <c r="I137" s="404">
        <f>'1.1.sz.mell.'!G137</f>
        <v>0</v>
      </c>
    </row>
    <row r="138" spans="1:9" ht="12" customHeight="1" x14ac:dyDescent="0.25">
      <c r="A138" s="11" t="s">
        <v>133</v>
      </c>
      <c r="B138" s="419" t="s">
        <v>392</v>
      </c>
      <c r="C138" s="530"/>
      <c r="D138" s="425"/>
      <c r="E138" s="399">
        <f>'1.1.sz.mell.'!C138</f>
        <v>0</v>
      </c>
      <c r="F138" s="402">
        <f>'1.1.sz.mell.'!D138</f>
        <v>0</v>
      </c>
      <c r="G138" s="402">
        <f>'1.1.sz.mell.'!E138</f>
        <v>0</v>
      </c>
      <c r="H138" s="402">
        <f>'1.1.sz.mell.'!F138</f>
        <v>0</v>
      </c>
      <c r="I138" s="402">
        <f>'1.1.sz.mell.'!G138</f>
        <v>0</v>
      </c>
    </row>
    <row r="139" spans="1:9" ht="12" customHeight="1" thickBot="1" x14ac:dyDescent="0.3">
      <c r="A139" s="9" t="s">
        <v>134</v>
      </c>
      <c r="B139" s="419" t="s">
        <v>393</v>
      </c>
      <c r="C139" s="530"/>
      <c r="D139" s="425"/>
      <c r="E139" s="406">
        <f>'1.1.sz.mell.'!C139</f>
        <v>0</v>
      </c>
      <c r="F139" s="479">
        <f>'1.1.sz.mell.'!D139</f>
        <v>0</v>
      </c>
      <c r="G139" s="479">
        <f>'1.1.sz.mell.'!E139</f>
        <v>0</v>
      </c>
      <c r="H139" s="479">
        <f>'1.1.sz.mell.'!F139</f>
        <v>0</v>
      </c>
      <c r="I139" s="479">
        <f>'1.1.sz.mell.'!G139</f>
        <v>0</v>
      </c>
    </row>
    <row r="140" spans="1:9" ht="12" customHeight="1" thickBot="1" x14ac:dyDescent="0.3">
      <c r="A140" s="16" t="s">
        <v>18</v>
      </c>
      <c r="B140" s="328" t="s">
        <v>401</v>
      </c>
      <c r="C140" s="532">
        <f>+C141+C142+C143+C144</f>
        <v>3978577</v>
      </c>
      <c r="D140" s="427">
        <f>+D141+D142+D143+D144</f>
        <v>2272741</v>
      </c>
      <c r="E140" s="325">
        <f>'1.1.sz.mell.'!C140</f>
        <v>6586250</v>
      </c>
      <c r="F140" s="243">
        <f>'1.1.sz.mell.'!D140</f>
        <v>6586250</v>
      </c>
      <c r="G140" s="243">
        <f>'1.1.sz.mell.'!E140</f>
        <v>6586250</v>
      </c>
      <c r="H140" s="243">
        <f>'1.1.sz.mell.'!F140</f>
        <v>163839112</v>
      </c>
      <c r="I140" s="243">
        <f>'1.1.sz.mell.'!G140</f>
        <v>150959326</v>
      </c>
    </row>
    <row r="141" spans="1:9" ht="12" customHeight="1" x14ac:dyDescent="0.25">
      <c r="A141" s="11" t="s">
        <v>84</v>
      </c>
      <c r="B141" s="419" t="s">
        <v>312</v>
      </c>
      <c r="C141" s="530"/>
      <c r="D141" s="425"/>
      <c r="E141" s="405">
        <f>'1.1.sz.mell.'!C141</f>
        <v>0</v>
      </c>
      <c r="F141" s="401">
        <f>'1.1.sz.mell.'!D141</f>
        <v>0</v>
      </c>
      <c r="G141" s="401">
        <f>'1.1.sz.mell.'!E141</f>
        <v>0</v>
      </c>
      <c r="H141" s="401">
        <f>'1.1.sz.mell.'!F141</f>
        <v>0</v>
      </c>
      <c r="I141" s="401">
        <f>'1.1.sz.mell.'!G141</f>
        <v>0</v>
      </c>
    </row>
    <row r="142" spans="1:9" ht="12" customHeight="1" x14ac:dyDescent="0.25">
      <c r="A142" s="11" t="s">
        <v>85</v>
      </c>
      <c r="B142" s="419" t="s">
        <v>313</v>
      </c>
      <c r="C142" s="530">
        <v>3978577</v>
      </c>
      <c r="D142" s="425">
        <v>2272741</v>
      </c>
      <c r="E142" s="399">
        <f>'1.1.sz.mell.'!C142</f>
        <v>6586250</v>
      </c>
      <c r="F142" s="402">
        <f>'1.1.sz.mell.'!D142</f>
        <v>6586250</v>
      </c>
      <c r="G142" s="402">
        <f>'1.1.sz.mell.'!E142</f>
        <v>6586250</v>
      </c>
      <c r="H142" s="402">
        <f>'1.1.sz.mell.'!F142</f>
        <v>163839112</v>
      </c>
      <c r="I142" s="402">
        <f>'1.1.sz.mell.'!G142</f>
        <v>150959326</v>
      </c>
    </row>
    <row r="143" spans="1:9" ht="12" customHeight="1" x14ac:dyDescent="0.25">
      <c r="A143" s="11" t="s">
        <v>226</v>
      </c>
      <c r="B143" s="419" t="s">
        <v>402</v>
      </c>
      <c r="C143" s="530"/>
      <c r="D143" s="425"/>
      <c r="E143" s="406">
        <f>'1.1.sz.mell.'!C143</f>
        <v>0</v>
      </c>
      <c r="F143" s="479">
        <f>'1.1.sz.mell.'!D143</f>
        <v>0</v>
      </c>
      <c r="G143" s="479">
        <f>'1.1.sz.mell.'!E143</f>
        <v>0</v>
      </c>
      <c r="H143" s="479">
        <f>'1.1.sz.mell.'!F143</f>
        <v>0</v>
      </c>
      <c r="I143" s="479">
        <f>'1.1.sz.mell.'!G143</f>
        <v>0</v>
      </c>
    </row>
    <row r="144" spans="1:9" ht="12" customHeight="1" thickBot="1" x14ac:dyDescent="0.3">
      <c r="A144" s="9" t="s">
        <v>227</v>
      </c>
      <c r="B144" s="420" t="s">
        <v>332</v>
      </c>
      <c r="C144" s="530"/>
      <c r="D144" s="425"/>
      <c r="E144" s="407">
        <f>'1.1.sz.mell.'!C144</f>
        <v>0</v>
      </c>
      <c r="F144" s="403">
        <f>'1.1.sz.mell.'!D144</f>
        <v>0</v>
      </c>
      <c r="G144" s="403">
        <f>'1.1.sz.mell.'!E144</f>
        <v>0</v>
      </c>
      <c r="H144" s="403">
        <f>'1.1.sz.mell.'!F144</f>
        <v>0</v>
      </c>
      <c r="I144" s="403">
        <f>'1.1.sz.mell.'!G144</f>
        <v>0</v>
      </c>
    </row>
    <row r="145" spans="1:9" ht="12" customHeight="1" thickBot="1" x14ac:dyDescent="0.3">
      <c r="A145" s="16" t="s">
        <v>19</v>
      </c>
      <c r="B145" s="328" t="s">
        <v>403</v>
      </c>
      <c r="C145" s="542">
        <f>SUM(C146:C150)</f>
        <v>0</v>
      </c>
      <c r="D145" s="432">
        <f>SUM(D146:D150)</f>
        <v>0</v>
      </c>
      <c r="E145" s="325">
        <f>'1.1.sz.mell.'!C145</f>
        <v>0</v>
      </c>
      <c r="F145" s="243">
        <f>'1.1.sz.mell.'!D145</f>
        <v>0</v>
      </c>
      <c r="G145" s="243">
        <f>'1.1.sz.mell.'!E145</f>
        <v>0</v>
      </c>
      <c r="H145" s="243">
        <f>'1.1.sz.mell.'!F145</f>
        <v>0</v>
      </c>
      <c r="I145" s="243">
        <f>'1.1.sz.mell.'!G145</f>
        <v>0</v>
      </c>
    </row>
    <row r="146" spans="1:9" ht="12" customHeight="1" x14ac:dyDescent="0.25">
      <c r="A146" s="11" t="s">
        <v>86</v>
      </c>
      <c r="B146" s="419" t="s">
        <v>398</v>
      </c>
      <c r="C146" s="530"/>
      <c r="D146" s="425"/>
      <c r="E146" s="325">
        <f>'1.1.sz.mell.'!C146</f>
        <v>0</v>
      </c>
      <c r="F146" s="243">
        <f>'1.1.sz.mell.'!D146</f>
        <v>0</v>
      </c>
      <c r="G146" s="243">
        <f>'1.1.sz.mell.'!E146</f>
        <v>0</v>
      </c>
      <c r="H146" s="243">
        <f>'1.1.sz.mell.'!F146</f>
        <v>0</v>
      </c>
      <c r="I146" s="243">
        <f>'1.1.sz.mell.'!G146</f>
        <v>0</v>
      </c>
    </row>
    <row r="147" spans="1:9" ht="12" customHeight="1" x14ac:dyDescent="0.25">
      <c r="A147" s="11" t="s">
        <v>87</v>
      </c>
      <c r="B147" s="419" t="s">
        <v>405</v>
      </c>
      <c r="C147" s="530"/>
      <c r="D147" s="425"/>
      <c r="E147" s="400">
        <f>'1.1.sz.mell.'!C147</f>
        <v>0</v>
      </c>
      <c r="F147" s="404">
        <f>'1.1.sz.mell.'!D147</f>
        <v>0</v>
      </c>
      <c r="G147" s="404">
        <f>'1.1.sz.mell.'!E147</f>
        <v>0</v>
      </c>
      <c r="H147" s="404">
        <f>'1.1.sz.mell.'!F147</f>
        <v>0</v>
      </c>
      <c r="I147" s="404">
        <f>'1.1.sz.mell.'!G147</f>
        <v>0</v>
      </c>
    </row>
    <row r="148" spans="1:9" ht="12" customHeight="1" x14ac:dyDescent="0.25">
      <c r="A148" s="11" t="s">
        <v>238</v>
      </c>
      <c r="B148" s="419" t="s">
        <v>400</v>
      </c>
      <c r="C148" s="530"/>
      <c r="D148" s="425"/>
      <c r="E148" s="399">
        <f>'1.1.sz.mell.'!C148</f>
        <v>0</v>
      </c>
      <c r="F148" s="402">
        <f>'1.1.sz.mell.'!D148</f>
        <v>0</v>
      </c>
      <c r="G148" s="402">
        <f>'1.1.sz.mell.'!E148</f>
        <v>0</v>
      </c>
      <c r="H148" s="402">
        <f>'1.1.sz.mell.'!F148</f>
        <v>0</v>
      </c>
      <c r="I148" s="402">
        <f>'1.1.sz.mell.'!G148</f>
        <v>0</v>
      </c>
    </row>
    <row r="149" spans="1:9" ht="12" customHeight="1" x14ac:dyDescent="0.25">
      <c r="A149" s="11" t="s">
        <v>239</v>
      </c>
      <c r="B149" s="419" t="s">
        <v>406</v>
      </c>
      <c r="C149" s="530"/>
      <c r="D149" s="425"/>
      <c r="E149" s="399">
        <f>'1.1.sz.mell.'!C149</f>
        <v>0</v>
      </c>
      <c r="F149" s="402">
        <f>'1.1.sz.mell.'!D149</f>
        <v>0</v>
      </c>
      <c r="G149" s="402">
        <f>'1.1.sz.mell.'!E149</f>
        <v>0</v>
      </c>
      <c r="H149" s="402">
        <f>'1.1.sz.mell.'!F149</f>
        <v>0</v>
      </c>
      <c r="I149" s="402">
        <f>'1.1.sz.mell.'!G149</f>
        <v>0</v>
      </c>
    </row>
    <row r="150" spans="1:9" ht="12" customHeight="1" thickBot="1" x14ac:dyDescent="0.3">
      <c r="A150" s="11" t="s">
        <v>404</v>
      </c>
      <c r="B150" s="419" t="s">
        <v>407</v>
      </c>
      <c r="C150" s="530"/>
      <c r="D150" s="425"/>
      <c r="E150" s="406">
        <f>'1.1.sz.mell.'!C150</f>
        <v>0</v>
      </c>
      <c r="F150" s="479">
        <f>'1.1.sz.mell.'!D150</f>
        <v>0</v>
      </c>
      <c r="G150" s="479">
        <f>'1.1.sz.mell.'!E150</f>
        <v>0</v>
      </c>
      <c r="H150" s="479">
        <f>'1.1.sz.mell.'!F150</f>
        <v>0</v>
      </c>
      <c r="I150" s="479">
        <f>'1.1.sz.mell.'!G150</f>
        <v>0</v>
      </c>
    </row>
    <row r="151" spans="1:9" ht="12" customHeight="1" thickBot="1" x14ac:dyDescent="0.3">
      <c r="A151" s="16" t="s">
        <v>20</v>
      </c>
      <c r="B151" s="328" t="s">
        <v>408</v>
      </c>
      <c r="C151" s="543"/>
      <c r="D151" s="433"/>
      <c r="E151" s="325">
        <f>'1.1.sz.mell.'!C151</f>
        <v>0</v>
      </c>
      <c r="F151" s="243">
        <f>'1.1.sz.mell.'!D151</f>
        <v>0</v>
      </c>
      <c r="G151" s="243">
        <f>'1.1.sz.mell.'!E151</f>
        <v>0</v>
      </c>
      <c r="H151" s="243">
        <f>'1.1.sz.mell.'!F151</f>
        <v>0</v>
      </c>
      <c r="I151" s="243">
        <f>'1.1.sz.mell.'!G151</f>
        <v>0</v>
      </c>
    </row>
    <row r="152" spans="1:9" ht="12" customHeight="1" thickBot="1" x14ac:dyDescent="0.3">
      <c r="A152" s="16" t="s">
        <v>21</v>
      </c>
      <c r="B152" s="328" t="s">
        <v>409</v>
      </c>
      <c r="C152" s="543"/>
      <c r="D152" s="433"/>
      <c r="E152" s="325">
        <f>'1.1.sz.mell.'!C152</f>
        <v>0</v>
      </c>
      <c r="F152" s="243">
        <f>'1.1.sz.mell.'!D152</f>
        <v>0</v>
      </c>
      <c r="G152" s="243">
        <f>'1.1.sz.mell.'!E152</f>
        <v>0</v>
      </c>
      <c r="H152" s="243">
        <f>'1.1.sz.mell.'!F152</f>
        <v>0</v>
      </c>
      <c r="I152" s="243">
        <f>'1.1.sz.mell.'!G152</f>
        <v>0</v>
      </c>
    </row>
    <row r="153" spans="1:9" ht="15" customHeight="1" thickBot="1" x14ac:dyDescent="0.3">
      <c r="A153" s="16" t="s">
        <v>22</v>
      </c>
      <c r="B153" s="328" t="s">
        <v>411</v>
      </c>
      <c r="C153" s="525">
        <f>+C129+C133+C140+C145+C151+C152</f>
        <v>25224297</v>
      </c>
      <c r="D153" s="434">
        <f>+D129+D133+D140+D145+D151+D152</f>
        <v>26927932</v>
      </c>
      <c r="E153" s="325">
        <f>'1.1.sz.mell.'!C153</f>
        <v>27831970</v>
      </c>
      <c r="F153" s="243">
        <f>'1.1.sz.mell.'!D153</f>
        <v>27831970</v>
      </c>
      <c r="G153" s="243">
        <f>'1.1.sz.mell.'!E153</f>
        <v>27831970</v>
      </c>
      <c r="H153" s="243">
        <f>'1.1.sz.mell.'!F153</f>
        <v>185084832</v>
      </c>
      <c r="I153" s="243">
        <f>'1.1.sz.mell.'!G153</f>
        <v>172205046</v>
      </c>
    </row>
    <row r="154" spans="1:9" s="1" customFormat="1" ht="12.95" customHeight="1" thickBot="1" x14ac:dyDescent="0.25">
      <c r="A154" s="142" t="s">
        <v>23</v>
      </c>
      <c r="B154" s="329" t="s">
        <v>410</v>
      </c>
      <c r="C154" s="525">
        <f>+C128+C153</f>
        <v>995491327</v>
      </c>
      <c r="D154" s="434">
        <f>D133+D128+D153</f>
        <v>1421902601</v>
      </c>
      <c r="E154" s="323">
        <f>'1.1.sz.mell.'!C154</f>
        <v>2042445572</v>
      </c>
      <c r="F154" s="323">
        <f>'1.1.sz.mell.'!D154</f>
        <v>2044040874</v>
      </c>
      <c r="G154" s="323">
        <f>'1.1.sz.mell.'!E154</f>
        <v>2054143695</v>
      </c>
      <c r="H154" s="323">
        <f>'1.1.sz.mell.'!F154</f>
        <v>2358323060</v>
      </c>
      <c r="I154" s="323">
        <f>'1.1.sz.mell.'!G154</f>
        <v>1366786010</v>
      </c>
    </row>
    <row r="155" spans="1:9" x14ac:dyDescent="0.25">
      <c r="C155" s="176"/>
    </row>
    <row r="156" spans="1:9" x14ac:dyDescent="0.25">
      <c r="C156" s="176"/>
    </row>
    <row r="157" spans="1:9" x14ac:dyDescent="0.25">
      <c r="C157" s="176"/>
    </row>
    <row r="158" spans="1:9" ht="16.5" customHeight="1" x14ac:dyDescent="0.25">
      <c r="C158" s="176"/>
    </row>
    <row r="159" spans="1:9" x14ac:dyDescent="0.25">
      <c r="C159" s="176"/>
    </row>
    <row r="160" spans="1:9" x14ac:dyDescent="0.25">
      <c r="C160" s="176"/>
    </row>
    <row r="161" spans="3:3" x14ac:dyDescent="0.25">
      <c r="C161" s="176"/>
    </row>
    <row r="162" spans="3:3" x14ac:dyDescent="0.25">
      <c r="C162" s="176"/>
    </row>
    <row r="163" spans="3:3" x14ac:dyDescent="0.25">
      <c r="C163" s="176"/>
    </row>
    <row r="164" spans="3:3" x14ac:dyDescent="0.25">
      <c r="C164" s="176"/>
    </row>
    <row r="165" spans="3:3" x14ac:dyDescent="0.25">
      <c r="C165" s="176"/>
    </row>
    <row r="166" spans="3:3" x14ac:dyDescent="0.25">
      <c r="C166" s="176"/>
    </row>
    <row r="167" spans="3:3" x14ac:dyDescent="0.25">
      <c r="C167" s="176"/>
    </row>
  </sheetData>
  <mergeCells count="4">
    <mergeCell ref="A1:E1"/>
    <mergeCell ref="A89:E89"/>
    <mergeCell ref="A90:B90"/>
    <mergeCell ref="A2:B2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59" fitToWidth="3" fitToHeight="2" orientation="portrait" r:id="rId1"/>
  <headerFooter alignWithMargins="0">
    <oddHeader>&amp;C&amp;"Times New Roman CE,Félkövér"&amp;12&amp;UTájékoztató kimutatások, mérlegek&amp;U
Nagytarcsa Község Önkormányzata
2020. ÉVI KÖLTSÉGVETÉSÉNEK ÖSSZEVONT MÉRLEGE&amp;R&amp;"Times New Roman CE,Félkövér dőlt"&amp;11 1. számú tájékoztató tábla</oddHeader>
  </headerFooter>
  <rowBreaks count="1" manualBreakCount="1">
    <brk id="88" max="8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J18"/>
  <sheetViews>
    <sheetView zoomScaleNormal="100" workbookViewId="0">
      <selection activeCell="H12" sqref="H12"/>
    </sheetView>
  </sheetViews>
  <sheetFormatPr defaultRowHeight="12.75" x14ac:dyDescent="0.2"/>
  <cols>
    <col min="1" max="1" width="6.83203125" style="85" customWidth="1"/>
    <col min="2" max="2" width="49.6640625" style="34" customWidth="1"/>
    <col min="3" max="8" width="12.83203125" style="34" customWidth="1"/>
    <col min="9" max="9" width="14.33203125" style="34" customWidth="1"/>
    <col min="10" max="10" width="3.33203125" style="34" customWidth="1"/>
    <col min="11" max="16384" width="9.33203125" style="34"/>
  </cols>
  <sheetData>
    <row r="1" spans="1:10" ht="27.75" customHeight="1" x14ac:dyDescent="0.2">
      <c r="A1" s="706" t="s">
        <v>3</v>
      </c>
      <c r="B1" s="706"/>
      <c r="C1" s="706"/>
      <c r="D1" s="706"/>
      <c r="E1" s="706"/>
      <c r="F1" s="706"/>
      <c r="G1" s="706"/>
      <c r="H1" s="706"/>
      <c r="I1" s="706"/>
    </row>
    <row r="2" spans="1:10" ht="20.25" customHeight="1" thickBot="1" x14ac:dyDescent="0.3">
      <c r="I2" s="235" t="s">
        <v>575</v>
      </c>
    </row>
    <row r="3" spans="1:10" s="236" customFormat="1" ht="26.25" customHeight="1" x14ac:dyDescent="0.2">
      <c r="A3" s="714" t="s">
        <v>61</v>
      </c>
      <c r="B3" s="709" t="s">
        <v>75</v>
      </c>
      <c r="C3" s="714" t="s">
        <v>76</v>
      </c>
      <c r="D3" s="714" t="str">
        <f>+CONCATENATE(LEFT(ÖSSZEFÜGGÉSEK!A5,4)," előtti kifizetés")</f>
        <v>2020 előtti kifizetés</v>
      </c>
      <c r="E3" s="711" t="s">
        <v>60</v>
      </c>
      <c r="F3" s="712"/>
      <c r="G3" s="712"/>
      <c r="H3" s="713"/>
      <c r="I3" s="709" t="s">
        <v>45</v>
      </c>
    </row>
    <row r="4" spans="1:10" s="237" customFormat="1" ht="32.25" customHeight="1" thickBot="1" x14ac:dyDescent="0.25">
      <c r="A4" s="715"/>
      <c r="B4" s="710"/>
      <c r="C4" s="710"/>
      <c r="D4" s="715"/>
      <c r="E4" s="119" t="str">
        <f>+CONCATENATE(LEFT(ÖSSZEFÜGGÉSEK!A5,4),".")</f>
        <v>2020.</v>
      </c>
      <c r="F4" s="119" t="str">
        <f>+CONCATENATE(LEFT(ÖSSZEFÜGGÉSEK!A5,4)+1,".")</f>
        <v>2021.</v>
      </c>
      <c r="G4" s="119" t="str">
        <f>+CONCATENATE(LEFT(ÖSSZEFÜGGÉSEK!A5,4)+2,".")</f>
        <v>2022.</v>
      </c>
      <c r="H4" s="120" t="str">
        <f>+CONCATENATE(LEFT(ÖSSZEFÜGGÉSEK!A5,4)+2,".",CHAR(10)," után")</f>
        <v>2022.
 után</v>
      </c>
      <c r="I4" s="710"/>
    </row>
    <row r="5" spans="1:10" s="238" customFormat="1" ht="12.95" customHeight="1" thickBot="1" x14ac:dyDescent="0.25">
      <c r="A5" s="121" t="s">
        <v>430</v>
      </c>
      <c r="B5" s="122" t="s">
        <v>431</v>
      </c>
      <c r="C5" s="123" t="s">
        <v>432</v>
      </c>
      <c r="D5" s="122" t="s">
        <v>434</v>
      </c>
      <c r="E5" s="121" t="s">
        <v>433</v>
      </c>
      <c r="F5" s="123" t="s">
        <v>435</v>
      </c>
      <c r="G5" s="123" t="s">
        <v>436</v>
      </c>
      <c r="H5" s="124" t="s">
        <v>437</v>
      </c>
      <c r="I5" s="125" t="s">
        <v>438</v>
      </c>
    </row>
    <row r="6" spans="1:10" ht="24.75" customHeight="1" thickBot="1" x14ac:dyDescent="0.25">
      <c r="A6" s="126" t="s">
        <v>13</v>
      </c>
      <c r="B6" s="127" t="s">
        <v>4</v>
      </c>
      <c r="C6" s="259"/>
      <c r="D6" s="260">
        <f>+D7+D8</f>
        <v>0</v>
      </c>
      <c r="E6" s="261">
        <f>+E7+E8</f>
        <v>0</v>
      </c>
      <c r="F6" s="262">
        <f>+F7+F8</f>
        <v>0</v>
      </c>
      <c r="G6" s="262">
        <f>+G7+G8</f>
        <v>0</v>
      </c>
      <c r="H6" s="263">
        <f>+H7+H8</f>
        <v>0</v>
      </c>
      <c r="I6" s="39">
        <f t="shared" ref="I6:I17" si="0">SUM(D6:H6)</f>
        <v>0</v>
      </c>
    </row>
    <row r="7" spans="1:10" ht="20.100000000000001" customHeight="1" x14ac:dyDescent="0.2">
      <c r="A7" s="128" t="s">
        <v>14</v>
      </c>
      <c r="B7" s="40" t="s">
        <v>62</v>
      </c>
      <c r="C7" s="264"/>
      <c r="D7" s="265"/>
      <c r="E7" s="266"/>
      <c r="F7" s="267"/>
      <c r="G7" s="267"/>
      <c r="H7" s="268"/>
      <c r="I7" s="129">
        <f t="shared" si="0"/>
        <v>0</v>
      </c>
      <c r="J7" s="705" t="s">
        <v>465</v>
      </c>
    </row>
    <row r="8" spans="1:10" ht="20.100000000000001" customHeight="1" thickBot="1" x14ac:dyDescent="0.25">
      <c r="A8" s="128" t="s">
        <v>15</v>
      </c>
      <c r="B8" s="40" t="s">
        <v>62</v>
      </c>
      <c r="C8" s="264"/>
      <c r="D8" s="265"/>
      <c r="E8" s="266"/>
      <c r="F8" s="267"/>
      <c r="G8" s="267"/>
      <c r="H8" s="268"/>
      <c r="I8" s="129">
        <f t="shared" si="0"/>
        <v>0</v>
      </c>
      <c r="J8" s="705"/>
    </row>
    <row r="9" spans="1:10" ht="26.1" customHeight="1" thickBot="1" x14ac:dyDescent="0.25">
      <c r="A9" s="126" t="s">
        <v>16</v>
      </c>
      <c r="B9" s="127" t="s">
        <v>5</v>
      </c>
      <c r="C9" s="259" t="s">
        <v>577</v>
      </c>
      <c r="D9" s="260">
        <f>131469+31675</f>
        <v>163144</v>
      </c>
      <c r="E9" s="261">
        <v>30898</v>
      </c>
      <c r="F9" s="261">
        <v>30121</v>
      </c>
      <c r="G9" s="261">
        <v>29344</v>
      </c>
      <c r="H9" s="263">
        <v>248331</v>
      </c>
      <c r="I9" s="39">
        <f t="shared" si="0"/>
        <v>501838</v>
      </c>
      <c r="J9" s="705"/>
    </row>
    <row r="10" spans="1:10" ht="20.100000000000001" customHeight="1" x14ac:dyDescent="0.2">
      <c r="A10" s="128" t="s">
        <v>17</v>
      </c>
      <c r="B10" s="40" t="s">
        <v>62</v>
      </c>
      <c r="C10" s="264"/>
      <c r="D10" s="265"/>
      <c r="E10" s="266"/>
      <c r="F10" s="267"/>
      <c r="G10" s="267"/>
      <c r="H10" s="268"/>
      <c r="I10" s="129">
        <f t="shared" si="0"/>
        <v>0</v>
      </c>
      <c r="J10" s="705"/>
    </row>
    <row r="11" spans="1:10" ht="20.100000000000001" customHeight="1" thickBot="1" x14ac:dyDescent="0.25">
      <c r="A11" s="128" t="s">
        <v>18</v>
      </c>
      <c r="B11" s="40" t="s">
        <v>62</v>
      </c>
      <c r="C11" s="264"/>
      <c r="D11" s="265"/>
      <c r="E11" s="266"/>
      <c r="F11" s="267"/>
      <c r="G11" s="267"/>
      <c r="H11" s="268"/>
      <c r="I11" s="129">
        <f t="shared" si="0"/>
        <v>0</v>
      </c>
      <c r="J11" s="705"/>
    </row>
    <row r="12" spans="1:10" ht="20.100000000000001" customHeight="1" thickBot="1" x14ac:dyDescent="0.25">
      <c r="A12" s="126" t="s">
        <v>19</v>
      </c>
      <c r="B12" s="127" t="s">
        <v>161</v>
      </c>
      <c r="C12" s="259" t="s">
        <v>596</v>
      </c>
      <c r="D12" s="260">
        <f>+D13</f>
        <v>0</v>
      </c>
      <c r="E12" s="261">
        <v>201000</v>
      </c>
      <c r="F12" s="261">
        <v>201000</v>
      </c>
      <c r="G12" s="262">
        <f>+G13</f>
        <v>0</v>
      </c>
      <c r="H12" s="263">
        <f>+H13</f>
        <v>0</v>
      </c>
      <c r="I12" s="39">
        <f t="shared" si="0"/>
        <v>402000</v>
      </c>
      <c r="J12" s="705"/>
    </row>
    <row r="13" spans="1:10" ht="20.100000000000001" customHeight="1" thickBot="1" x14ac:dyDescent="0.25">
      <c r="A13" s="128" t="s">
        <v>20</v>
      </c>
      <c r="B13" s="40" t="s">
        <v>62</v>
      </c>
      <c r="C13" s="264"/>
      <c r="D13" s="265"/>
      <c r="E13" s="266"/>
      <c r="F13" s="267"/>
      <c r="G13" s="267"/>
      <c r="H13" s="268"/>
      <c r="I13" s="129">
        <f t="shared" si="0"/>
        <v>0</v>
      </c>
      <c r="J13" s="705"/>
    </row>
    <row r="14" spans="1:10" ht="20.100000000000001" customHeight="1" thickBot="1" x14ac:dyDescent="0.25">
      <c r="A14" s="126" t="s">
        <v>21</v>
      </c>
      <c r="B14" s="127" t="s">
        <v>162</v>
      </c>
      <c r="C14" s="259"/>
      <c r="D14" s="260">
        <f>+D15</f>
        <v>0</v>
      </c>
      <c r="E14" s="261">
        <f>+E15</f>
        <v>0</v>
      </c>
      <c r="F14" s="262">
        <f>+F15</f>
        <v>0</v>
      </c>
      <c r="G14" s="262">
        <f>+G15</f>
        <v>0</v>
      </c>
      <c r="H14" s="263">
        <f>+H15</f>
        <v>0</v>
      </c>
      <c r="I14" s="39">
        <f t="shared" si="0"/>
        <v>0</v>
      </c>
      <c r="J14" s="705"/>
    </row>
    <row r="15" spans="1:10" ht="20.100000000000001" customHeight="1" thickBot="1" x14ac:dyDescent="0.25">
      <c r="A15" s="130" t="s">
        <v>22</v>
      </c>
      <c r="B15" s="41" t="s">
        <v>62</v>
      </c>
      <c r="C15" s="269"/>
      <c r="D15" s="270"/>
      <c r="E15" s="271"/>
      <c r="F15" s="272"/>
      <c r="G15" s="272"/>
      <c r="H15" s="273"/>
      <c r="I15" s="131">
        <f t="shared" si="0"/>
        <v>0</v>
      </c>
      <c r="J15" s="705"/>
    </row>
    <row r="16" spans="1:10" ht="20.100000000000001" customHeight="1" thickBot="1" x14ac:dyDescent="0.25">
      <c r="A16" s="126" t="s">
        <v>23</v>
      </c>
      <c r="B16" s="132" t="s">
        <v>163</v>
      </c>
      <c r="C16" s="259"/>
      <c r="D16" s="260">
        <f>+D17</f>
        <v>0</v>
      </c>
      <c r="E16" s="261">
        <f>+E17</f>
        <v>0</v>
      </c>
      <c r="F16" s="262">
        <f>+F17</f>
        <v>0</v>
      </c>
      <c r="G16" s="262">
        <f>+G17</f>
        <v>0</v>
      </c>
      <c r="H16" s="263">
        <f>+H17</f>
        <v>0</v>
      </c>
      <c r="I16" s="39">
        <f t="shared" si="0"/>
        <v>0</v>
      </c>
      <c r="J16" s="705"/>
    </row>
    <row r="17" spans="1:10" ht="20.100000000000001" customHeight="1" thickBot="1" x14ac:dyDescent="0.25">
      <c r="A17" s="133" t="s">
        <v>24</v>
      </c>
      <c r="B17" s="42" t="s">
        <v>62</v>
      </c>
      <c r="C17" s="274"/>
      <c r="D17" s="275"/>
      <c r="E17" s="276"/>
      <c r="F17" s="277"/>
      <c r="G17" s="277"/>
      <c r="H17" s="278"/>
      <c r="I17" s="134">
        <f t="shared" si="0"/>
        <v>0</v>
      </c>
      <c r="J17" s="705"/>
    </row>
    <row r="18" spans="1:10" ht="20.100000000000001" customHeight="1" thickBot="1" x14ac:dyDescent="0.25">
      <c r="A18" s="707" t="s">
        <v>113</v>
      </c>
      <c r="B18" s="708"/>
      <c r="C18" s="279"/>
      <c r="D18" s="260">
        <f t="shared" ref="D18:I18" si="1">+D6+D9+D12+D14+D16</f>
        <v>163144</v>
      </c>
      <c r="E18" s="261">
        <f t="shared" si="1"/>
        <v>231898</v>
      </c>
      <c r="F18" s="262">
        <f t="shared" si="1"/>
        <v>231121</v>
      </c>
      <c r="G18" s="262">
        <f t="shared" si="1"/>
        <v>29344</v>
      </c>
      <c r="H18" s="263">
        <f t="shared" si="1"/>
        <v>248331</v>
      </c>
      <c r="I18" s="39">
        <f t="shared" si="1"/>
        <v>903838</v>
      </c>
      <c r="J18" s="705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5" orientation="landscape" verticalDpi="300" r:id="rId1"/>
  <headerFooter alignWithMargins="0">
    <oddHeader>&amp;R 2. tájékoztató tábla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1"/>
  <sheetViews>
    <sheetView zoomScale="120" zoomScaleNormal="120" workbookViewId="0">
      <pane ySplit="3" topLeftCell="A4" activePane="bottomLeft" state="frozen"/>
      <selection pane="bottomLeft" sqref="A1:O1"/>
    </sheetView>
  </sheetViews>
  <sheetFormatPr defaultRowHeight="15.75" x14ac:dyDescent="0.25"/>
  <cols>
    <col min="1" max="1" width="6.5" style="52" customWidth="1"/>
    <col min="2" max="2" width="31.1640625" style="64" customWidth="1"/>
    <col min="3" max="4" width="9" style="64" customWidth="1"/>
    <col min="5" max="5" width="9.5" style="64" customWidth="1"/>
    <col min="6" max="6" width="8.83203125" style="64" customWidth="1"/>
    <col min="7" max="7" width="8.6640625" style="64" customWidth="1"/>
    <col min="8" max="8" width="8.83203125" style="64" customWidth="1"/>
    <col min="9" max="9" width="8.1640625" style="64" customWidth="1"/>
    <col min="10" max="14" width="9.5" style="64" customWidth="1"/>
    <col min="15" max="15" width="12.6640625" style="52" customWidth="1"/>
    <col min="16" max="16384" width="9.33203125" style="64"/>
  </cols>
  <sheetData>
    <row r="1" spans="1:15" ht="31.5" customHeight="1" x14ac:dyDescent="0.25">
      <c r="A1" s="719" t="str">
        <f>+CONCATENATE("Előirányzat-felhasználási terv",CHAR(10),LEFT(ÖSSZEFÜGGÉSEK!A5,4),". évre")</f>
        <v>Előirányzat-felhasználási terv
2020. évre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</row>
    <row r="2" spans="1:15" ht="16.5" thickBot="1" x14ac:dyDescent="0.3">
      <c r="O2" s="4" t="s">
        <v>513</v>
      </c>
    </row>
    <row r="3" spans="1:15" s="52" customFormat="1" ht="23.25" customHeight="1" thickBot="1" x14ac:dyDescent="0.3">
      <c r="A3" s="49" t="s">
        <v>11</v>
      </c>
      <c r="B3" s="50" t="s">
        <v>54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50" t="s">
        <v>68</v>
      </c>
      <c r="I3" s="50" t="s">
        <v>69</v>
      </c>
      <c r="J3" s="50" t="s">
        <v>70</v>
      </c>
      <c r="K3" s="50" t="s">
        <v>71</v>
      </c>
      <c r="L3" s="50" t="s">
        <v>72</v>
      </c>
      <c r="M3" s="50" t="s">
        <v>73</v>
      </c>
      <c r="N3" s="50" t="s">
        <v>74</v>
      </c>
      <c r="O3" s="51" t="s">
        <v>46</v>
      </c>
    </row>
    <row r="4" spans="1:15" s="54" customFormat="1" ht="15" customHeight="1" thickBot="1" x14ac:dyDescent="0.25">
      <c r="A4" s="53" t="s">
        <v>13</v>
      </c>
      <c r="B4" s="716" t="s">
        <v>49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8"/>
    </row>
    <row r="5" spans="1:15" s="54" customFormat="1" ht="22.5" x14ac:dyDescent="0.2">
      <c r="A5" s="55" t="s">
        <v>14</v>
      </c>
      <c r="B5" s="239" t="s">
        <v>315</v>
      </c>
      <c r="C5" s="280">
        <v>13721354</v>
      </c>
      <c r="D5" s="280">
        <v>13721354</v>
      </c>
      <c r="E5" s="280">
        <v>13721354</v>
      </c>
      <c r="F5" s="280">
        <v>13721354</v>
      </c>
      <c r="G5" s="280">
        <v>13721354</v>
      </c>
      <c r="H5" s="280">
        <v>13721354</v>
      </c>
      <c r="I5" s="280">
        <v>13721354</v>
      </c>
      <c r="J5" s="280">
        <v>13721354</v>
      </c>
      <c r="K5" s="280">
        <v>13721354</v>
      </c>
      <c r="L5" s="280">
        <v>13721354</v>
      </c>
      <c r="M5" s="280">
        <v>13721354</v>
      </c>
      <c r="N5" s="280">
        <v>13721357</v>
      </c>
      <c r="O5" s="56">
        <f t="shared" ref="O5:O25" si="0">SUM(C5:N5)</f>
        <v>164656251</v>
      </c>
    </row>
    <row r="6" spans="1:15" s="59" customFormat="1" ht="22.5" x14ac:dyDescent="0.2">
      <c r="A6" s="57" t="s">
        <v>15</v>
      </c>
      <c r="B6" s="137" t="s">
        <v>359</v>
      </c>
      <c r="C6" s="281">
        <v>945300</v>
      </c>
      <c r="D6" s="281">
        <v>945300</v>
      </c>
      <c r="E6" s="281">
        <v>945300</v>
      </c>
      <c r="F6" s="281">
        <v>945300</v>
      </c>
      <c r="G6" s="281">
        <v>945300</v>
      </c>
      <c r="H6" s="281">
        <v>945300</v>
      </c>
      <c r="I6" s="281">
        <v>945300</v>
      </c>
      <c r="J6" s="281">
        <v>945300</v>
      </c>
      <c r="K6" s="281">
        <v>945300</v>
      </c>
      <c r="L6" s="281">
        <v>945300</v>
      </c>
      <c r="M6" s="281">
        <v>945300</v>
      </c>
      <c r="N6" s="281">
        <v>945300</v>
      </c>
      <c r="O6" s="58">
        <f t="shared" si="0"/>
        <v>11343600</v>
      </c>
    </row>
    <row r="7" spans="1:15" s="59" customFormat="1" ht="22.5" x14ac:dyDescent="0.2">
      <c r="A7" s="57" t="s">
        <v>16</v>
      </c>
      <c r="B7" s="136" t="s">
        <v>360</v>
      </c>
      <c r="C7" s="282">
        <v>0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60">
        <f t="shared" si="0"/>
        <v>0</v>
      </c>
    </row>
    <row r="8" spans="1:15" s="59" customFormat="1" ht="14.1" customHeight="1" x14ac:dyDescent="0.2">
      <c r="A8" s="57" t="s">
        <v>17</v>
      </c>
      <c r="B8" s="135" t="s">
        <v>131</v>
      </c>
      <c r="C8" s="281">
        <v>23835500</v>
      </c>
      <c r="D8" s="281">
        <v>23835500</v>
      </c>
      <c r="E8" s="281">
        <v>350000000</v>
      </c>
      <c r="F8" s="281">
        <v>23835500</v>
      </c>
      <c r="G8" s="281">
        <v>23835500</v>
      </c>
      <c r="H8" s="281">
        <v>23835500</v>
      </c>
      <c r="I8" s="281">
        <v>23835500</v>
      </c>
      <c r="J8" s="281">
        <v>23835500</v>
      </c>
      <c r="K8" s="281">
        <v>350000000</v>
      </c>
      <c r="L8" s="281">
        <v>23835500</v>
      </c>
      <c r="M8" s="281">
        <v>23836000</v>
      </c>
      <c r="N8" s="281">
        <v>150000000</v>
      </c>
      <c r="O8" s="58">
        <f t="shared" si="0"/>
        <v>1064520000</v>
      </c>
    </row>
    <row r="9" spans="1:15" s="59" customFormat="1" ht="14.1" customHeight="1" x14ac:dyDescent="0.2">
      <c r="A9" s="57" t="s">
        <v>18</v>
      </c>
      <c r="B9" s="135" t="s">
        <v>361</v>
      </c>
      <c r="C9" s="281">
        <v>10182942</v>
      </c>
      <c r="D9" s="281">
        <v>10182942</v>
      </c>
      <c r="E9" s="281">
        <v>10182942</v>
      </c>
      <c r="F9" s="281">
        <v>10182942</v>
      </c>
      <c r="G9" s="281">
        <v>10182942</v>
      </c>
      <c r="H9" s="281">
        <v>10182942</v>
      </c>
      <c r="I9" s="281">
        <v>10182942</v>
      </c>
      <c r="J9" s="281">
        <v>10182942</v>
      </c>
      <c r="K9" s="281">
        <v>10182942</v>
      </c>
      <c r="L9" s="281">
        <v>10182942</v>
      </c>
      <c r="M9" s="281">
        <v>10182942</v>
      </c>
      <c r="N9" s="281">
        <v>10182942</v>
      </c>
      <c r="O9" s="58">
        <f t="shared" si="0"/>
        <v>122195304</v>
      </c>
    </row>
    <row r="10" spans="1:15" s="59" customFormat="1" ht="14.1" customHeight="1" x14ac:dyDescent="0.2">
      <c r="A10" s="57" t="s">
        <v>19</v>
      </c>
      <c r="B10" s="135" t="s">
        <v>6</v>
      </c>
      <c r="C10" s="281">
        <v>50000</v>
      </c>
      <c r="D10" s="281">
        <v>50000</v>
      </c>
      <c r="E10" s="281">
        <v>50000</v>
      </c>
      <c r="F10" s="281">
        <v>50000</v>
      </c>
      <c r="G10" s="281">
        <v>50000</v>
      </c>
      <c r="H10" s="281">
        <v>50000</v>
      </c>
      <c r="I10" s="281">
        <v>50000</v>
      </c>
      <c r="J10" s="281">
        <v>50000</v>
      </c>
      <c r="K10" s="281">
        <v>50000</v>
      </c>
      <c r="L10" s="281">
        <v>50000</v>
      </c>
      <c r="M10" s="281">
        <v>50000</v>
      </c>
      <c r="N10" s="281">
        <v>50000</v>
      </c>
      <c r="O10" s="58">
        <v>600000</v>
      </c>
    </row>
    <row r="11" spans="1:15" s="59" customFormat="1" ht="14.1" customHeight="1" x14ac:dyDescent="0.2">
      <c r="A11" s="57" t="s">
        <v>20</v>
      </c>
      <c r="B11" s="135" t="s">
        <v>317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>
        <v>35000000</v>
      </c>
      <c r="N11" s="281"/>
      <c r="O11" s="58">
        <f t="shared" si="0"/>
        <v>35000000</v>
      </c>
    </row>
    <row r="12" spans="1:15" s="59" customFormat="1" ht="22.5" x14ac:dyDescent="0.2">
      <c r="A12" s="57" t="s">
        <v>21</v>
      </c>
      <c r="B12" s="137" t="s">
        <v>349</v>
      </c>
      <c r="C12" s="281">
        <v>5446426</v>
      </c>
      <c r="D12" s="281">
        <v>5446426</v>
      </c>
      <c r="E12" s="281">
        <v>5446426</v>
      </c>
      <c r="F12" s="281">
        <v>5446426</v>
      </c>
      <c r="G12" s="281">
        <v>5446426</v>
      </c>
      <c r="H12" s="281">
        <v>5446426</v>
      </c>
      <c r="I12" s="281">
        <v>5446426</v>
      </c>
      <c r="J12" s="281">
        <v>5446426</v>
      </c>
      <c r="K12" s="281">
        <v>5446426</v>
      </c>
      <c r="L12" s="281">
        <v>5446426</v>
      </c>
      <c r="M12" s="281">
        <v>5446426</v>
      </c>
      <c r="N12" s="281">
        <v>5446429</v>
      </c>
      <c r="O12" s="58">
        <f t="shared" si="0"/>
        <v>65357115</v>
      </c>
    </row>
    <row r="13" spans="1:15" s="59" customFormat="1" ht="14.1" customHeight="1" thickBot="1" x14ac:dyDescent="0.25">
      <c r="A13" s="57" t="s">
        <v>22</v>
      </c>
      <c r="B13" s="135" t="s">
        <v>7</v>
      </c>
      <c r="C13" s="281">
        <v>578773302</v>
      </c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58">
        <f t="shared" si="0"/>
        <v>578773302</v>
      </c>
    </row>
    <row r="14" spans="1:15" s="54" customFormat="1" ht="15.95" customHeight="1" thickBot="1" x14ac:dyDescent="0.25">
      <c r="A14" s="53" t="s">
        <v>23</v>
      </c>
      <c r="B14" s="24" t="s">
        <v>99</v>
      </c>
      <c r="C14" s="283">
        <f t="shared" ref="C14:N14" si="1">SUM(C5:C13)</f>
        <v>632954824</v>
      </c>
      <c r="D14" s="283">
        <f t="shared" si="1"/>
        <v>54181522</v>
      </c>
      <c r="E14" s="283">
        <f t="shared" si="1"/>
        <v>380346022</v>
      </c>
      <c r="F14" s="283">
        <f t="shared" si="1"/>
        <v>54181522</v>
      </c>
      <c r="G14" s="283">
        <f t="shared" si="1"/>
        <v>54181522</v>
      </c>
      <c r="H14" s="283">
        <f t="shared" si="1"/>
        <v>54181522</v>
      </c>
      <c r="I14" s="283">
        <f t="shared" si="1"/>
        <v>54181522</v>
      </c>
      <c r="J14" s="283">
        <f t="shared" si="1"/>
        <v>54181522</v>
      </c>
      <c r="K14" s="283">
        <f t="shared" si="1"/>
        <v>380346022</v>
      </c>
      <c r="L14" s="283">
        <f t="shared" si="1"/>
        <v>54181522</v>
      </c>
      <c r="M14" s="283">
        <f t="shared" si="1"/>
        <v>89182022</v>
      </c>
      <c r="N14" s="283">
        <f t="shared" si="1"/>
        <v>180346028</v>
      </c>
      <c r="O14" s="61">
        <f>SUM(C14:N14)</f>
        <v>2042445572</v>
      </c>
    </row>
    <row r="15" spans="1:15" s="54" customFormat="1" ht="15" customHeight="1" thickBot="1" x14ac:dyDescent="0.25">
      <c r="A15" s="53" t="s">
        <v>24</v>
      </c>
      <c r="B15" s="716" t="s">
        <v>50</v>
      </c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8"/>
    </row>
    <row r="16" spans="1:15" s="59" customFormat="1" ht="14.1" customHeight="1" x14ac:dyDescent="0.2">
      <c r="A16" s="62" t="s">
        <v>25</v>
      </c>
      <c r="B16" s="138" t="s">
        <v>55</v>
      </c>
      <c r="C16" s="282">
        <v>33529135</v>
      </c>
      <c r="D16" s="282">
        <v>33529135</v>
      </c>
      <c r="E16" s="282">
        <v>33529135</v>
      </c>
      <c r="F16" s="282">
        <v>33529135</v>
      </c>
      <c r="G16" s="282">
        <v>33529135</v>
      </c>
      <c r="H16" s="282">
        <v>33529135</v>
      </c>
      <c r="I16" s="282">
        <v>33529135</v>
      </c>
      <c r="J16" s="282">
        <v>33529135</v>
      </c>
      <c r="K16" s="282">
        <v>33529135</v>
      </c>
      <c r="L16" s="282">
        <v>33529135</v>
      </c>
      <c r="M16" s="282">
        <v>33529135</v>
      </c>
      <c r="N16" s="282">
        <v>33529136</v>
      </c>
      <c r="O16" s="60">
        <f t="shared" si="0"/>
        <v>402349621</v>
      </c>
    </row>
    <row r="17" spans="1:17" s="59" customFormat="1" ht="27" customHeight="1" x14ac:dyDescent="0.2">
      <c r="A17" s="57" t="s">
        <v>26</v>
      </c>
      <c r="B17" s="137" t="s">
        <v>140</v>
      </c>
      <c r="C17" s="281">
        <v>6100562</v>
      </c>
      <c r="D17" s="281">
        <v>6100562</v>
      </c>
      <c r="E17" s="281">
        <v>6100562</v>
      </c>
      <c r="F17" s="281">
        <v>6100562</v>
      </c>
      <c r="G17" s="281">
        <v>6100562</v>
      </c>
      <c r="H17" s="281">
        <v>6100562</v>
      </c>
      <c r="I17" s="281">
        <v>6100562</v>
      </c>
      <c r="J17" s="281">
        <v>6100562</v>
      </c>
      <c r="K17" s="281">
        <v>6100562</v>
      </c>
      <c r="L17" s="281">
        <v>6100562</v>
      </c>
      <c r="M17" s="281">
        <v>6100562</v>
      </c>
      <c r="N17" s="281">
        <v>6100563</v>
      </c>
      <c r="O17" s="58">
        <f t="shared" si="0"/>
        <v>73206745</v>
      </c>
    </row>
    <row r="18" spans="1:17" s="59" customFormat="1" ht="14.1" customHeight="1" x14ac:dyDescent="0.2">
      <c r="A18" s="57" t="s">
        <v>27</v>
      </c>
      <c r="B18" s="135" t="s">
        <v>112</v>
      </c>
      <c r="C18" s="281">
        <v>35572714</v>
      </c>
      <c r="D18" s="281">
        <v>35572714</v>
      </c>
      <c r="E18" s="281">
        <v>35572714</v>
      </c>
      <c r="F18" s="281">
        <v>35572714</v>
      </c>
      <c r="G18" s="281">
        <v>35572714</v>
      </c>
      <c r="H18" s="281">
        <v>35572714</v>
      </c>
      <c r="I18" s="281">
        <v>35572714</v>
      </c>
      <c r="J18" s="281">
        <v>35572714</v>
      </c>
      <c r="K18" s="281">
        <v>35572714</v>
      </c>
      <c r="L18" s="281">
        <v>35572714</v>
      </c>
      <c r="M18" s="281">
        <v>35572714</v>
      </c>
      <c r="N18" s="281">
        <v>35572714</v>
      </c>
      <c r="O18" s="58">
        <f t="shared" si="0"/>
        <v>426872568</v>
      </c>
    </row>
    <row r="19" spans="1:17" s="59" customFormat="1" ht="14.1" customHeight="1" x14ac:dyDescent="0.2">
      <c r="A19" s="57" t="s">
        <v>28</v>
      </c>
      <c r="B19" s="135" t="s">
        <v>141</v>
      </c>
      <c r="C19" s="281">
        <v>525000</v>
      </c>
      <c r="D19" s="281">
        <v>525000</v>
      </c>
      <c r="E19" s="281">
        <v>525000</v>
      </c>
      <c r="F19" s="281">
        <v>525000</v>
      </c>
      <c r="G19" s="281">
        <v>525000</v>
      </c>
      <c r="H19" s="281">
        <v>525000</v>
      </c>
      <c r="I19" s="281">
        <v>525000</v>
      </c>
      <c r="J19" s="281">
        <v>525000</v>
      </c>
      <c r="K19" s="281">
        <v>525000</v>
      </c>
      <c r="L19" s="281">
        <v>525000</v>
      </c>
      <c r="M19" s="281">
        <v>525000</v>
      </c>
      <c r="N19" s="281">
        <v>525000</v>
      </c>
      <c r="O19" s="58">
        <f t="shared" si="0"/>
        <v>6300000</v>
      </c>
    </row>
    <row r="20" spans="1:17" s="59" customFormat="1" ht="14.1" customHeight="1" x14ac:dyDescent="0.2">
      <c r="A20" s="57" t="s">
        <v>29</v>
      </c>
      <c r="B20" s="135" t="s">
        <v>8</v>
      </c>
      <c r="C20" s="281">
        <v>15228618</v>
      </c>
      <c r="D20" s="281">
        <v>15228618</v>
      </c>
      <c r="E20" s="281">
        <v>15228618</v>
      </c>
      <c r="F20" s="281">
        <v>15228618</v>
      </c>
      <c r="G20" s="281">
        <v>15228618</v>
      </c>
      <c r="H20" s="281">
        <v>15228618</v>
      </c>
      <c r="I20" s="281">
        <v>15228618</v>
      </c>
      <c r="J20" s="281">
        <v>15228618</v>
      </c>
      <c r="K20" s="281">
        <v>15228618</v>
      </c>
      <c r="L20" s="281">
        <v>15228618</v>
      </c>
      <c r="M20" s="281">
        <v>15228618</v>
      </c>
      <c r="N20" s="281">
        <v>15228619</v>
      </c>
      <c r="O20" s="58">
        <f t="shared" si="0"/>
        <v>182743417</v>
      </c>
    </row>
    <row r="21" spans="1:17" s="59" customFormat="1" ht="14.1" customHeight="1" x14ac:dyDescent="0.2">
      <c r="A21" s="57" t="s">
        <v>30</v>
      </c>
      <c r="B21" s="135" t="s">
        <v>167</v>
      </c>
      <c r="C21" s="281"/>
      <c r="D21" s="281"/>
      <c r="E21" s="281">
        <v>150000000</v>
      </c>
      <c r="F21" s="281"/>
      <c r="G21" s="281">
        <v>100000000</v>
      </c>
      <c r="H21" s="281">
        <v>100000000</v>
      </c>
      <c r="I21" s="281">
        <v>150000000</v>
      </c>
      <c r="J21" s="281"/>
      <c r="K21" s="281">
        <v>100000000</v>
      </c>
      <c r="L21" s="281"/>
      <c r="M21" s="281">
        <v>77132804</v>
      </c>
      <c r="N21" s="281">
        <f>52410449+28400774</f>
        <v>80811223</v>
      </c>
      <c r="O21" s="58">
        <f t="shared" si="0"/>
        <v>757944027</v>
      </c>
    </row>
    <row r="22" spans="1:17" s="59" customFormat="1" x14ac:dyDescent="0.2">
      <c r="A22" s="57" t="s">
        <v>31</v>
      </c>
      <c r="B22" s="137" t="s">
        <v>144</v>
      </c>
      <c r="C22" s="281"/>
      <c r="D22" s="281"/>
      <c r="E22" s="281"/>
      <c r="F22" s="281"/>
      <c r="G22" s="281"/>
      <c r="H22" s="281">
        <v>25000000</v>
      </c>
      <c r="I22" s="281"/>
      <c r="J22" s="281"/>
      <c r="K22" s="281">
        <v>27960758</v>
      </c>
      <c r="L22" s="281"/>
      <c r="M22" s="281"/>
      <c r="N22" s="281"/>
      <c r="O22" s="58">
        <f t="shared" si="0"/>
        <v>52960758</v>
      </c>
    </row>
    <row r="23" spans="1:17" s="59" customFormat="1" ht="14.1" customHeight="1" x14ac:dyDescent="0.2">
      <c r="A23" s="57" t="s">
        <v>32</v>
      </c>
      <c r="B23" s="135" t="s">
        <v>169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58">
        <f t="shared" si="0"/>
        <v>0</v>
      </c>
    </row>
    <row r="24" spans="1:17" s="59" customFormat="1" ht="14.1" customHeight="1" thickBot="1" x14ac:dyDescent="0.25">
      <c r="A24" s="57" t="s">
        <v>33</v>
      </c>
      <c r="B24" s="135" t="s">
        <v>9</v>
      </c>
      <c r="C24" s="281">
        <v>6586250</v>
      </c>
      <c r="D24" s="281"/>
      <c r="E24" s="281">
        <v>5311430</v>
      </c>
      <c r="F24" s="281"/>
      <c r="G24" s="281"/>
      <c r="H24" s="281">
        <v>5311430</v>
      </c>
      <c r="I24" s="281"/>
      <c r="J24" s="281"/>
      <c r="K24" s="281">
        <v>5311430</v>
      </c>
      <c r="L24" s="281"/>
      <c r="M24" s="281"/>
      <c r="N24" s="281">
        <v>5311430</v>
      </c>
      <c r="O24" s="58">
        <f t="shared" si="0"/>
        <v>27831970</v>
      </c>
    </row>
    <row r="25" spans="1:17" s="54" customFormat="1" ht="15.95" customHeight="1" thickBot="1" x14ac:dyDescent="0.25">
      <c r="A25" s="63" t="s">
        <v>34</v>
      </c>
      <c r="B25" s="24" t="s">
        <v>100</v>
      </c>
      <c r="C25" s="283">
        <f t="shared" ref="C25:N25" si="2">SUM(C16:C24)</f>
        <v>97542279</v>
      </c>
      <c r="D25" s="283">
        <f t="shared" si="2"/>
        <v>90956029</v>
      </c>
      <c r="E25" s="283">
        <f t="shared" si="2"/>
        <v>246267459</v>
      </c>
      <c r="F25" s="283">
        <f t="shared" si="2"/>
        <v>90956029</v>
      </c>
      <c r="G25" s="283">
        <f t="shared" si="2"/>
        <v>190956029</v>
      </c>
      <c r="H25" s="283">
        <f t="shared" si="2"/>
        <v>221267459</v>
      </c>
      <c r="I25" s="283">
        <f t="shared" si="2"/>
        <v>240956029</v>
      </c>
      <c r="J25" s="283">
        <f t="shared" si="2"/>
        <v>90956029</v>
      </c>
      <c r="K25" s="283">
        <f t="shared" si="2"/>
        <v>224228217</v>
      </c>
      <c r="L25" s="283">
        <f t="shared" si="2"/>
        <v>90956029</v>
      </c>
      <c r="M25" s="283">
        <f t="shared" si="2"/>
        <v>168088833</v>
      </c>
      <c r="N25" s="283">
        <f t="shared" si="2"/>
        <v>177078685</v>
      </c>
      <c r="O25" s="61">
        <f t="shared" si="0"/>
        <v>1930209106</v>
      </c>
    </row>
    <row r="26" spans="1:17" ht="16.5" thickBot="1" x14ac:dyDescent="0.3">
      <c r="A26" s="63" t="s">
        <v>35</v>
      </c>
      <c r="B26" s="139" t="s">
        <v>101</v>
      </c>
      <c r="C26" s="284">
        <f>C14-C25</f>
        <v>535412545</v>
      </c>
      <c r="D26" s="284">
        <f>D14-D25+C26</f>
        <v>498638038</v>
      </c>
      <c r="E26" s="284">
        <f t="shared" ref="E26:N26" si="3">E14-E25+D26</f>
        <v>632716601</v>
      </c>
      <c r="F26" s="284">
        <f t="shared" si="3"/>
        <v>595942094</v>
      </c>
      <c r="G26" s="284">
        <f t="shared" si="3"/>
        <v>459167587</v>
      </c>
      <c r="H26" s="284">
        <f t="shared" si="3"/>
        <v>292081650</v>
      </c>
      <c r="I26" s="284">
        <f t="shared" si="3"/>
        <v>105307143</v>
      </c>
      <c r="J26" s="284">
        <f t="shared" si="3"/>
        <v>68532636</v>
      </c>
      <c r="K26" s="284">
        <f t="shared" si="3"/>
        <v>224650441</v>
      </c>
      <c r="L26" s="284">
        <f t="shared" si="3"/>
        <v>187875934</v>
      </c>
      <c r="M26" s="284">
        <f t="shared" si="3"/>
        <v>108969123</v>
      </c>
      <c r="N26" s="483">
        <f t="shared" si="3"/>
        <v>112236466</v>
      </c>
      <c r="O26" s="483">
        <f>O14-O25</f>
        <v>112236466</v>
      </c>
      <c r="Q26" s="496" t="s">
        <v>614</v>
      </c>
    </row>
    <row r="27" spans="1:17" x14ac:dyDescent="0.25">
      <c r="A27" s="65"/>
    </row>
    <row r="28" spans="1:17" x14ac:dyDescent="0.25">
      <c r="B28" s="66"/>
      <c r="C28" s="67"/>
      <c r="D28" s="67"/>
      <c r="O28" s="64"/>
    </row>
    <row r="29" spans="1:17" x14ac:dyDescent="0.25">
      <c r="O29" s="64"/>
    </row>
    <row r="30" spans="1:17" x14ac:dyDescent="0.25">
      <c r="O30" s="64"/>
    </row>
    <row r="31" spans="1:17" x14ac:dyDescent="0.25">
      <c r="O31" s="64"/>
    </row>
    <row r="32" spans="1:17" x14ac:dyDescent="0.25">
      <c r="O32" s="64"/>
    </row>
    <row r="33" spans="15:15" x14ac:dyDescent="0.25">
      <c r="O33" s="64"/>
    </row>
    <row r="34" spans="15:15" x14ac:dyDescent="0.25">
      <c r="O34" s="64"/>
    </row>
    <row r="35" spans="15:15" x14ac:dyDescent="0.25">
      <c r="O35" s="64"/>
    </row>
    <row r="36" spans="15:15" x14ac:dyDescent="0.25">
      <c r="O36" s="64"/>
    </row>
    <row r="37" spans="15:15" x14ac:dyDescent="0.25">
      <c r="O37" s="64"/>
    </row>
    <row r="38" spans="15:15" x14ac:dyDescent="0.25">
      <c r="O38" s="64"/>
    </row>
    <row r="39" spans="15:15" x14ac:dyDescent="0.25">
      <c r="O39" s="64"/>
    </row>
    <row r="40" spans="15:15" x14ac:dyDescent="0.25">
      <c r="O40" s="64"/>
    </row>
    <row r="41" spans="15:15" x14ac:dyDescent="0.25">
      <c r="O41" s="64"/>
    </row>
    <row r="42" spans="15:15" x14ac:dyDescent="0.25">
      <c r="O42" s="64"/>
    </row>
    <row r="43" spans="15:15" x14ac:dyDescent="0.25">
      <c r="O43" s="64"/>
    </row>
    <row r="44" spans="15:15" x14ac:dyDescent="0.25">
      <c r="O44" s="64"/>
    </row>
    <row r="45" spans="15:15" x14ac:dyDescent="0.25">
      <c r="O45" s="64"/>
    </row>
    <row r="46" spans="15:15" x14ac:dyDescent="0.25">
      <c r="O46" s="64"/>
    </row>
    <row r="47" spans="15:15" x14ac:dyDescent="0.25">
      <c r="O47" s="64"/>
    </row>
    <row r="48" spans="15:15" x14ac:dyDescent="0.25">
      <c r="O48" s="64"/>
    </row>
    <row r="49" spans="15:15" x14ac:dyDescent="0.25">
      <c r="O49" s="64"/>
    </row>
    <row r="50" spans="15:15" x14ac:dyDescent="0.25">
      <c r="O50" s="64"/>
    </row>
    <row r="51" spans="15:15" x14ac:dyDescent="0.25">
      <c r="O51" s="64"/>
    </row>
    <row r="52" spans="15:15" x14ac:dyDescent="0.25">
      <c r="O52" s="64"/>
    </row>
    <row r="53" spans="15:15" x14ac:dyDescent="0.25">
      <c r="O53" s="64"/>
    </row>
    <row r="54" spans="15:15" x14ac:dyDescent="0.25">
      <c r="O54" s="64"/>
    </row>
    <row r="55" spans="15:15" x14ac:dyDescent="0.25">
      <c r="O55" s="64"/>
    </row>
    <row r="56" spans="15:15" x14ac:dyDescent="0.25">
      <c r="O56" s="64"/>
    </row>
    <row r="57" spans="15:15" x14ac:dyDescent="0.25">
      <c r="O57" s="64"/>
    </row>
    <row r="58" spans="15:15" x14ac:dyDescent="0.25">
      <c r="O58" s="64"/>
    </row>
    <row r="59" spans="15:15" x14ac:dyDescent="0.25">
      <c r="O59" s="64"/>
    </row>
    <row r="60" spans="15:15" x14ac:dyDescent="0.25">
      <c r="O60" s="64"/>
    </row>
    <row r="61" spans="15:15" x14ac:dyDescent="0.25">
      <c r="O61" s="64"/>
    </row>
    <row r="62" spans="15:15" x14ac:dyDescent="0.25">
      <c r="O62" s="64"/>
    </row>
    <row r="63" spans="15:15" x14ac:dyDescent="0.25">
      <c r="O63" s="64"/>
    </row>
    <row r="64" spans="15:15" x14ac:dyDescent="0.25">
      <c r="O64" s="64"/>
    </row>
    <row r="65" spans="15:15" x14ac:dyDescent="0.25">
      <c r="O65" s="64"/>
    </row>
    <row r="66" spans="15:15" x14ac:dyDescent="0.25">
      <c r="O66" s="64"/>
    </row>
    <row r="67" spans="15:15" x14ac:dyDescent="0.25">
      <c r="O67" s="64"/>
    </row>
    <row r="68" spans="15:15" x14ac:dyDescent="0.25">
      <c r="O68" s="64"/>
    </row>
    <row r="69" spans="15:15" x14ac:dyDescent="0.25">
      <c r="O69" s="64"/>
    </row>
    <row r="70" spans="15:15" x14ac:dyDescent="0.25">
      <c r="O70" s="64"/>
    </row>
    <row r="71" spans="15:15" x14ac:dyDescent="0.25">
      <c r="O71" s="64"/>
    </row>
    <row r="72" spans="15:15" x14ac:dyDescent="0.25">
      <c r="O72" s="64"/>
    </row>
    <row r="73" spans="15:15" x14ac:dyDescent="0.25">
      <c r="O73" s="64"/>
    </row>
    <row r="74" spans="15:15" x14ac:dyDescent="0.25">
      <c r="O74" s="64"/>
    </row>
    <row r="75" spans="15:15" x14ac:dyDescent="0.25">
      <c r="O75" s="64"/>
    </row>
    <row r="76" spans="15:15" x14ac:dyDescent="0.25">
      <c r="O76" s="64"/>
    </row>
    <row r="77" spans="15:15" x14ac:dyDescent="0.25">
      <c r="O77" s="64"/>
    </row>
    <row r="78" spans="15:15" x14ac:dyDescent="0.25">
      <c r="O78" s="64"/>
    </row>
    <row r="79" spans="15:15" x14ac:dyDescent="0.25">
      <c r="O79" s="64"/>
    </row>
    <row r="80" spans="15:15" x14ac:dyDescent="0.25">
      <c r="O80" s="64"/>
    </row>
    <row r="81" spans="15:15" x14ac:dyDescent="0.25">
      <c r="O81" s="64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3. tájékoztató tábla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15"/>
  <sheetViews>
    <sheetView zoomScale="120" zoomScaleNormal="120" workbookViewId="0">
      <selection sqref="A1:D1"/>
    </sheetView>
  </sheetViews>
  <sheetFormatPr defaultRowHeight="12.75" x14ac:dyDescent="0.2"/>
  <cols>
    <col min="1" max="1" width="6.6640625" customWidth="1"/>
    <col min="2" max="2" width="48.33203125" customWidth="1"/>
    <col min="3" max="3" width="40" customWidth="1"/>
    <col min="4" max="4" width="14.83203125" customWidth="1"/>
  </cols>
  <sheetData>
    <row r="1" spans="1:4" ht="45" customHeight="1" x14ac:dyDescent="0.25">
      <c r="A1" s="724" t="str">
        <f>+CONCATENATE("K I M U T A T Á S",CHAR(10),"a ",LEFT(ÖSSZEFÜGGÉSEK!A5,4),". évben céljelleggel juttatott támogatásokról")</f>
        <v>K I M U T A T Á S
a 2020. évben céljelleggel juttatott támogatásokról</v>
      </c>
      <c r="B1" s="724"/>
      <c r="C1" s="724"/>
      <c r="D1" s="724"/>
    </row>
    <row r="2" spans="1:4" ht="17.25" customHeight="1" x14ac:dyDescent="0.25">
      <c r="A2" s="172"/>
      <c r="B2" s="172"/>
      <c r="C2" s="172"/>
      <c r="D2" s="172"/>
    </row>
    <row r="3" spans="1:4" ht="13.5" thickBot="1" x14ac:dyDescent="0.25">
      <c r="A3" s="92"/>
      <c r="B3" s="92"/>
      <c r="C3" s="721" t="s">
        <v>513</v>
      </c>
      <c r="D3" s="721"/>
    </row>
    <row r="4" spans="1:4" ht="42.75" customHeight="1" thickBot="1" x14ac:dyDescent="0.25">
      <c r="A4" s="367" t="s">
        <v>61</v>
      </c>
      <c r="B4" s="368" t="s">
        <v>110</v>
      </c>
      <c r="C4" s="368" t="s">
        <v>111</v>
      </c>
      <c r="D4" s="369" t="s">
        <v>640</v>
      </c>
    </row>
    <row r="5" spans="1:4" ht="14.25" customHeight="1" x14ac:dyDescent="0.2">
      <c r="A5" s="93" t="s">
        <v>13</v>
      </c>
      <c r="B5" s="482" t="s">
        <v>630</v>
      </c>
      <c r="C5" s="549" t="s">
        <v>637</v>
      </c>
      <c r="D5" s="480">
        <v>500000</v>
      </c>
    </row>
    <row r="6" spans="1:4" ht="14.25" customHeight="1" x14ac:dyDescent="0.2">
      <c r="A6" s="94" t="s">
        <v>14</v>
      </c>
      <c r="B6" s="482" t="s">
        <v>631</v>
      </c>
      <c r="C6" s="550" t="s">
        <v>639</v>
      </c>
      <c r="D6" s="481">
        <v>400000</v>
      </c>
    </row>
    <row r="7" spans="1:4" ht="14.25" customHeight="1" x14ac:dyDescent="0.2">
      <c r="A7" s="94" t="s">
        <v>15</v>
      </c>
      <c r="B7" s="482" t="s">
        <v>632</v>
      </c>
      <c r="C7" s="550" t="s">
        <v>638</v>
      </c>
      <c r="D7" s="481">
        <v>150000</v>
      </c>
    </row>
    <row r="8" spans="1:4" ht="14.25" customHeight="1" x14ac:dyDescent="0.2">
      <c r="A8" s="94" t="s">
        <v>16</v>
      </c>
      <c r="B8" s="482" t="s">
        <v>633</v>
      </c>
      <c r="C8" s="550" t="s">
        <v>638</v>
      </c>
      <c r="D8" s="481">
        <v>250000</v>
      </c>
    </row>
    <row r="9" spans="1:4" ht="14.25" customHeight="1" x14ac:dyDescent="0.2">
      <c r="A9" s="94" t="s">
        <v>17</v>
      </c>
      <c r="B9" s="482" t="s">
        <v>634</v>
      </c>
      <c r="C9" s="550" t="s">
        <v>638</v>
      </c>
      <c r="D9" s="481">
        <v>1600000</v>
      </c>
    </row>
    <row r="10" spans="1:4" ht="14.25" customHeight="1" x14ac:dyDescent="0.2">
      <c r="A10" s="545" t="s">
        <v>18</v>
      </c>
      <c r="B10" s="546" t="s">
        <v>635</v>
      </c>
      <c r="C10" s="550" t="s">
        <v>638</v>
      </c>
      <c r="D10" s="547">
        <v>3000000</v>
      </c>
    </row>
    <row r="11" spans="1:4" ht="14.25" customHeight="1" x14ac:dyDescent="0.2">
      <c r="A11" s="545" t="s">
        <v>19</v>
      </c>
      <c r="B11" s="546" t="s">
        <v>636</v>
      </c>
      <c r="C11" s="550" t="s">
        <v>638</v>
      </c>
      <c r="D11" s="547">
        <v>700000</v>
      </c>
    </row>
    <row r="12" spans="1:4" ht="13.5" customHeight="1" x14ac:dyDescent="0.2">
      <c r="A12" s="545" t="s">
        <v>20</v>
      </c>
      <c r="B12" s="551" t="s">
        <v>641</v>
      </c>
      <c r="C12" s="550" t="s">
        <v>638</v>
      </c>
      <c r="D12" s="547">
        <v>500000</v>
      </c>
    </row>
    <row r="13" spans="1:4" ht="13.5" customHeight="1" x14ac:dyDescent="0.2">
      <c r="A13" s="545" t="s">
        <v>21</v>
      </c>
      <c r="B13" s="546"/>
      <c r="C13" s="482"/>
      <c r="D13" s="547"/>
    </row>
    <row r="14" spans="1:4" ht="15.95" customHeight="1" thickBot="1" x14ac:dyDescent="0.25">
      <c r="A14" s="373"/>
      <c r="B14" s="374"/>
      <c r="C14" s="548"/>
      <c r="D14" s="375"/>
    </row>
    <row r="15" spans="1:4" ht="15.95" customHeight="1" thickBot="1" x14ac:dyDescent="0.25">
      <c r="A15" s="722" t="s">
        <v>46</v>
      </c>
      <c r="B15" s="723"/>
      <c r="D15" s="285">
        <f>SUM(D5:D14)</f>
        <v>7100000</v>
      </c>
    </row>
  </sheetData>
  <mergeCells count="3">
    <mergeCell ref="C3:D3"/>
    <mergeCell ref="A15:B15"/>
    <mergeCell ref="A1:D1"/>
  </mergeCells>
  <phoneticPr fontId="28" type="noConversion"/>
  <conditionalFormatting sqref="D15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80" orientation="portrait" r:id="rId1"/>
  <headerFooter alignWithMargins="0">
    <oddHeader>&amp;R&amp;"Times New Roman CE,Félkövér dőlt"&amp;11 4. tájékoztató tábla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B17" sqref="B17"/>
    </sheetView>
  </sheetViews>
  <sheetFormatPr defaultRowHeight="15.75" x14ac:dyDescent="0.25"/>
  <cols>
    <col min="1" max="1" width="9" style="174" customWidth="1"/>
    <col min="2" max="2" width="66.33203125" style="174" bestFit="1" customWidth="1"/>
    <col min="3" max="3" width="15.5" style="175" customWidth="1"/>
    <col min="4" max="5" width="15.5" style="174" customWidth="1"/>
    <col min="6" max="6" width="9" style="194" customWidth="1"/>
    <col min="7" max="16384" width="9.33203125" style="194"/>
  </cols>
  <sheetData>
    <row r="1" spans="1:5" ht="15.95" customHeight="1" x14ac:dyDescent="0.25">
      <c r="A1" s="677" t="s">
        <v>10</v>
      </c>
      <c r="B1" s="677"/>
      <c r="C1" s="677"/>
      <c r="D1" s="677"/>
      <c r="E1" s="677"/>
    </row>
    <row r="2" spans="1:5" ht="15.95" customHeight="1" thickBot="1" x14ac:dyDescent="0.3">
      <c r="A2" s="675" t="s">
        <v>118</v>
      </c>
      <c r="B2" s="675"/>
      <c r="D2" s="78"/>
      <c r="E2" s="145" t="s">
        <v>575</v>
      </c>
    </row>
    <row r="3" spans="1:5" ht="38.1" customHeight="1" thickBot="1" x14ac:dyDescent="0.3">
      <c r="A3" s="19" t="s">
        <v>61</v>
      </c>
      <c r="B3" s="20" t="s">
        <v>12</v>
      </c>
      <c r="C3" s="20" t="str">
        <f>+CONCATENATE(LEFT(ÖSSZEFÜGGÉSEK!A5,4)+1,". évi")</f>
        <v>2021. évi</v>
      </c>
      <c r="D3" s="189" t="str">
        <f>+CONCATENATE(LEFT(ÖSSZEFÜGGÉSEK!A5,4)+2,". évi")</f>
        <v>2022. évi</v>
      </c>
      <c r="E3" s="84" t="str">
        <f>+CONCATENATE(LEFT(ÖSSZEFÜGGÉSEK!A5,4)+3,". évi")</f>
        <v>2023. évi</v>
      </c>
    </row>
    <row r="4" spans="1:5" s="195" customFormat="1" ht="12" customHeight="1" thickBot="1" x14ac:dyDescent="0.25">
      <c r="A4" s="22" t="s">
        <v>430</v>
      </c>
      <c r="B4" s="23" t="s">
        <v>431</v>
      </c>
      <c r="C4" s="23" t="s">
        <v>432</v>
      </c>
      <c r="D4" s="23" t="s">
        <v>434</v>
      </c>
      <c r="E4" s="219" t="s">
        <v>433</v>
      </c>
    </row>
    <row r="5" spans="1:5" s="196" customFormat="1" ht="12" customHeight="1" thickBot="1" x14ac:dyDescent="0.25">
      <c r="A5" s="16" t="s">
        <v>13</v>
      </c>
      <c r="B5" s="17" t="s">
        <v>467</v>
      </c>
      <c r="C5" s="232">
        <v>180000</v>
      </c>
      <c r="D5" s="233">
        <v>185000</v>
      </c>
      <c r="E5" s="233">
        <v>200000</v>
      </c>
    </row>
    <row r="6" spans="1:5" s="196" customFormat="1" ht="12" customHeight="1" thickBot="1" x14ac:dyDescent="0.25">
      <c r="A6" s="16" t="s">
        <v>14</v>
      </c>
      <c r="B6" s="140" t="s">
        <v>316</v>
      </c>
      <c r="C6" s="232">
        <v>0</v>
      </c>
      <c r="D6" s="233">
        <v>0</v>
      </c>
      <c r="E6" s="233">
        <v>0</v>
      </c>
    </row>
    <row r="7" spans="1:5" s="196" customFormat="1" ht="12" customHeight="1" thickBot="1" x14ac:dyDescent="0.25">
      <c r="A7" s="16" t="s">
        <v>15</v>
      </c>
      <c r="B7" s="17" t="s">
        <v>324</v>
      </c>
      <c r="C7" s="232"/>
      <c r="D7" s="233"/>
      <c r="E7" s="233"/>
    </row>
    <row r="8" spans="1:5" s="196" customFormat="1" ht="12" customHeight="1" thickBot="1" x14ac:dyDescent="0.25">
      <c r="A8" s="16" t="s">
        <v>130</v>
      </c>
      <c r="B8" s="17" t="s">
        <v>205</v>
      </c>
      <c r="C8" s="143">
        <f>C9+C10+C11+C12+C13+C14+C15</f>
        <v>1065000</v>
      </c>
      <c r="D8" s="143">
        <f>D9+D10+D11+D12+D13+D14+D15</f>
        <v>1137000</v>
      </c>
      <c r="E8" s="143">
        <f>E9+E10+E11+E12+E13+E14+E15</f>
        <v>1163000</v>
      </c>
    </row>
    <row r="9" spans="1:5" s="196" customFormat="1" ht="12" customHeight="1" x14ac:dyDescent="0.2">
      <c r="A9" s="11" t="s">
        <v>206</v>
      </c>
      <c r="B9" s="197" t="s">
        <v>576</v>
      </c>
      <c r="C9" s="117">
        <v>180000</v>
      </c>
      <c r="D9" s="117">
        <v>200000</v>
      </c>
      <c r="E9" s="117">
        <v>220000</v>
      </c>
    </row>
    <row r="10" spans="1:5" s="196" customFormat="1" ht="12" customHeight="1" x14ac:dyDescent="0.2">
      <c r="A10" s="10" t="s">
        <v>207</v>
      </c>
      <c r="B10" s="198" t="s">
        <v>492</v>
      </c>
      <c r="C10" s="116"/>
      <c r="D10" s="116"/>
      <c r="E10" s="116"/>
    </row>
    <row r="11" spans="1:5" s="196" customFormat="1" ht="12" customHeight="1" x14ac:dyDescent="0.2">
      <c r="A11" s="10" t="s">
        <v>208</v>
      </c>
      <c r="B11" s="198" t="s">
        <v>493</v>
      </c>
      <c r="C11" s="116">
        <v>850000</v>
      </c>
      <c r="D11" s="116">
        <v>900000</v>
      </c>
      <c r="E11" s="116">
        <v>900000</v>
      </c>
    </row>
    <row r="12" spans="1:5" s="196" customFormat="1" ht="12" customHeight="1" x14ac:dyDescent="0.2">
      <c r="A12" s="10" t="s">
        <v>209</v>
      </c>
      <c r="B12" s="198" t="s">
        <v>494</v>
      </c>
      <c r="C12" s="116">
        <v>800</v>
      </c>
      <c r="D12" s="116">
        <v>800</v>
      </c>
      <c r="E12" s="116">
        <v>1000</v>
      </c>
    </row>
    <row r="13" spans="1:5" s="196" customFormat="1" ht="12" customHeight="1" x14ac:dyDescent="0.2">
      <c r="A13" s="10" t="s">
        <v>488</v>
      </c>
      <c r="B13" s="198" t="s">
        <v>210</v>
      </c>
      <c r="C13" s="116">
        <v>30000</v>
      </c>
      <c r="D13" s="116">
        <v>32000</v>
      </c>
      <c r="E13" s="116">
        <v>37000</v>
      </c>
    </row>
    <row r="14" spans="1:5" s="196" customFormat="1" ht="12" customHeight="1" x14ac:dyDescent="0.2">
      <c r="A14" s="10" t="s">
        <v>489</v>
      </c>
      <c r="B14" s="198" t="s">
        <v>211</v>
      </c>
      <c r="C14" s="116"/>
      <c r="D14" s="116"/>
      <c r="E14" s="116"/>
    </row>
    <row r="15" spans="1:5" s="196" customFormat="1" ht="12" customHeight="1" thickBot="1" x14ac:dyDescent="0.25">
      <c r="A15" s="12" t="s">
        <v>490</v>
      </c>
      <c r="B15" s="199" t="s">
        <v>212</v>
      </c>
      <c r="C15" s="118">
        <v>4200</v>
      </c>
      <c r="D15" s="118">
        <v>4200</v>
      </c>
      <c r="E15" s="118">
        <v>5000</v>
      </c>
    </row>
    <row r="16" spans="1:5" s="196" customFormat="1" ht="12" customHeight="1" thickBot="1" x14ac:dyDescent="0.25">
      <c r="A16" s="16" t="s">
        <v>17</v>
      </c>
      <c r="B16" s="17" t="s">
        <v>470</v>
      </c>
      <c r="C16" s="232">
        <v>120000</v>
      </c>
      <c r="D16" s="233">
        <v>125000</v>
      </c>
      <c r="E16" s="233">
        <v>130000</v>
      </c>
    </row>
    <row r="17" spans="1:6" s="196" customFormat="1" ht="12" customHeight="1" thickBot="1" x14ac:dyDescent="0.25">
      <c r="A17" s="16" t="s">
        <v>18</v>
      </c>
      <c r="B17" s="17" t="s">
        <v>6</v>
      </c>
      <c r="C17" s="232">
        <v>170000</v>
      </c>
      <c r="D17" s="233">
        <v>100000</v>
      </c>
      <c r="E17" s="233">
        <v>45000</v>
      </c>
    </row>
    <row r="18" spans="1:6" s="196" customFormat="1" ht="12" customHeight="1" thickBot="1" x14ac:dyDescent="0.25">
      <c r="A18" s="16" t="s">
        <v>137</v>
      </c>
      <c r="B18" s="17" t="s">
        <v>469</v>
      </c>
      <c r="C18" s="232"/>
      <c r="D18" s="233"/>
      <c r="E18" s="233"/>
    </row>
    <row r="19" spans="1:6" s="196" customFormat="1" ht="12" customHeight="1" thickBot="1" x14ac:dyDescent="0.25">
      <c r="A19" s="16" t="s">
        <v>20</v>
      </c>
      <c r="B19" s="140" t="s">
        <v>468</v>
      </c>
      <c r="C19" s="232">
        <v>30000</v>
      </c>
      <c r="D19" s="233">
        <v>30000</v>
      </c>
      <c r="E19" s="233">
        <v>30000</v>
      </c>
    </row>
    <row r="20" spans="1:6" s="196" customFormat="1" ht="12" customHeight="1" thickBot="1" x14ac:dyDescent="0.25">
      <c r="A20" s="16" t="s">
        <v>21</v>
      </c>
      <c r="B20" s="17" t="s">
        <v>245</v>
      </c>
      <c r="C20" s="188">
        <f>+C5+C6+C7+C8+C16+C17+C18+C19</f>
        <v>1565000</v>
      </c>
      <c r="D20" s="143">
        <f>+D5+D6+D7+D8+D16+D17+D18+D19</f>
        <v>1577000</v>
      </c>
      <c r="E20" s="143">
        <f>+E5+E6+E7+E8+E16+E17+E18+E19</f>
        <v>1568000</v>
      </c>
    </row>
    <row r="21" spans="1:6" s="196" customFormat="1" ht="12" customHeight="1" thickBot="1" x14ac:dyDescent="0.25">
      <c r="A21" s="16" t="s">
        <v>22</v>
      </c>
      <c r="B21" s="17" t="s">
        <v>471</v>
      </c>
      <c r="C21" s="253">
        <v>0</v>
      </c>
      <c r="D21" s="254">
        <v>0</v>
      </c>
      <c r="E21" s="254">
        <v>0</v>
      </c>
    </row>
    <row r="22" spans="1:6" s="196" customFormat="1" ht="12" customHeight="1" thickBot="1" x14ac:dyDescent="0.25">
      <c r="A22" s="16" t="s">
        <v>23</v>
      </c>
      <c r="B22" s="17" t="s">
        <v>472</v>
      </c>
      <c r="C22" s="188">
        <f>+C20+C21</f>
        <v>1565000</v>
      </c>
      <c r="D22" s="218">
        <f>+D20+D21</f>
        <v>1577000</v>
      </c>
      <c r="E22" s="218">
        <f>+E20+E21</f>
        <v>1568000</v>
      </c>
    </row>
    <row r="23" spans="1:6" s="196" customFormat="1" ht="12" customHeight="1" x14ac:dyDescent="0.2">
      <c r="A23" s="167"/>
      <c r="B23" s="168"/>
      <c r="C23" s="169"/>
      <c r="D23" s="250"/>
      <c r="E23" s="251"/>
    </row>
    <row r="24" spans="1:6" s="196" customFormat="1" ht="12" customHeight="1" x14ac:dyDescent="0.2">
      <c r="A24" s="677" t="s">
        <v>41</v>
      </c>
      <c r="B24" s="677"/>
      <c r="C24" s="677"/>
      <c r="D24" s="677"/>
      <c r="E24" s="677"/>
    </row>
    <row r="25" spans="1:6" s="196" customFormat="1" ht="12" customHeight="1" thickBot="1" x14ac:dyDescent="0.25">
      <c r="A25" s="676" t="s">
        <v>119</v>
      </c>
      <c r="B25" s="676"/>
      <c r="C25" s="175"/>
      <c r="D25" s="78"/>
      <c r="E25" s="145" t="str">
        <f>E2</f>
        <v>Ezer forintban</v>
      </c>
    </row>
    <row r="26" spans="1:6" s="196" customFormat="1" ht="24" customHeight="1" thickBot="1" x14ac:dyDescent="0.25">
      <c r="A26" s="19" t="s">
        <v>11</v>
      </c>
      <c r="B26" s="20" t="s">
        <v>42</v>
      </c>
      <c r="C26" s="20" t="str">
        <f>+C3</f>
        <v>2021. évi</v>
      </c>
      <c r="D26" s="20" t="str">
        <f>+D3</f>
        <v>2022. évi</v>
      </c>
      <c r="E26" s="84" t="str">
        <f>+E3</f>
        <v>2023. évi</v>
      </c>
      <c r="F26" s="252"/>
    </row>
    <row r="27" spans="1:6" s="196" customFormat="1" ht="12" customHeight="1" thickBot="1" x14ac:dyDescent="0.25">
      <c r="A27" s="192" t="s">
        <v>430</v>
      </c>
      <c r="B27" s="193" t="s">
        <v>431</v>
      </c>
      <c r="C27" s="193" t="s">
        <v>432</v>
      </c>
      <c r="D27" s="193" t="s">
        <v>434</v>
      </c>
      <c r="E27" s="246" t="s">
        <v>433</v>
      </c>
      <c r="F27" s="252"/>
    </row>
    <row r="28" spans="1:6" s="196" customFormat="1" ht="15" customHeight="1" thickBot="1" x14ac:dyDescent="0.25">
      <c r="A28" s="16" t="s">
        <v>13</v>
      </c>
      <c r="B28" s="21" t="s">
        <v>473</v>
      </c>
      <c r="C28" s="232">
        <v>1000000</v>
      </c>
      <c r="D28" s="229">
        <v>1000000</v>
      </c>
      <c r="E28" s="229">
        <v>1000000</v>
      </c>
      <c r="F28" s="252"/>
    </row>
    <row r="29" spans="1:6" ht="12" customHeight="1" thickBot="1" x14ac:dyDescent="0.3">
      <c r="A29" s="240" t="s">
        <v>14</v>
      </c>
      <c r="B29" s="247" t="s">
        <v>478</v>
      </c>
      <c r="C29" s="248">
        <f>+C30+C31+C32</f>
        <v>544000</v>
      </c>
      <c r="D29" s="249">
        <f>+D30+D31+D32</f>
        <v>554000</v>
      </c>
      <c r="E29" s="249">
        <f>+E30+E31+E32</f>
        <v>543000</v>
      </c>
    </row>
    <row r="30" spans="1:6" ht="12" customHeight="1" x14ac:dyDescent="0.25">
      <c r="A30" s="11" t="s">
        <v>94</v>
      </c>
      <c r="B30" s="7" t="s">
        <v>167</v>
      </c>
      <c r="C30" s="187">
        <v>500000</v>
      </c>
      <c r="D30" s="117">
        <v>510000</v>
      </c>
      <c r="E30" s="117">
        <v>500000</v>
      </c>
    </row>
    <row r="31" spans="1:6" ht="12" customHeight="1" x14ac:dyDescent="0.25">
      <c r="A31" s="11" t="s">
        <v>95</v>
      </c>
      <c r="B31" s="8" t="s">
        <v>144</v>
      </c>
      <c r="C31" s="186">
        <v>44000</v>
      </c>
      <c r="D31" s="116">
        <v>44000</v>
      </c>
      <c r="E31" s="116">
        <v>43000</v>
      </c>
    </row>
    <row r="32" spans="1:6" ht="12" customHeight="1" thickBot="1" x14ac:dyDescent="0.3">
      <c r="A32" s="11" t="s">
        <v>96</v>
      </c>
      <c r="B32" s="141" t="s">
        <v>169</v>
      </c>
      <c r="C32" s="186"/>
      <c r="D32" s="116"/>
      <c r="E32" s="116"/>
    </row>
    <row r="33" spans="1:7" ht="12" customHeight="1" thickBot="1" x14ac:dyDescent="0.3">
      <c r="A33" s="16" t="s">
        <v>15</v>
      </c>
      <c r="B33" s="70" t="s">
        <v>386</v>
      </c>
      <c r="C33" s="185">
        <f>+C28+C29</f>
        <v>1544000</v>
      </c>
      <c r="D33" s="115">
        <f>+D28+D29</f>
        <v>1554000</v>
      </c>
      <c r="E33" s="115">
        <f>+E28+E29</f>
        <v>1543000</v>
      </c>
    </row>
    <row r="34" spans="1:7" ht="15" customHeight="1" thickBot="1" x14ac:dyDescent="0.3">
      <c r="A34" s="16" t="s">
        <v>16</v>
      </c>
      <c r="B34" s="70" t="s">
        <v>474</v>
      </c>
      <c r="C34" s="255">
        <v>21000</v>
      </c>
      <c r="D34" s="256">
        <v>23000</v>
      </c>
      <c r="E34" s="256">
        <v>25000</v>
      </c>
      <c r="F34" s="205"/>
    </row>
    <row r="35" spans="1:7" s="196" customFormat="1" ht="12.95" customHeight="1" thickBot="1" x14ac:dyDescent="0.25">
      <c r="A35" s="142" t="s">
        <v>17</v>
      </c>
      <c r="B35" s="173" t="s">
        <v>475</v>
      </c>
      <c r="C35" s="245">
        <f>+C33+C34</f>
        <v>1565000</v>
      </c>
      <c r="D35" s="244">
        <f>+D33+D34</f>
        <v>1577000</v>
      </c>
      <c r="E35" s="244">
        <f>+E33+E34</f>
        <v>1568000</v>
      </c>
      <c r="G35" s="484"/>
    </row>
    <row r="36" spans="1:7" x14ac:dyDescent="0.25">
      <c r="C36" s="174"/>
    </row>
    <row r="37" spans="1:7" x14ac:dyDescent="0.25">
      <c r="C37" s="491">
        <f>C22-C35</f>
        <v>0</v>
      </c>
      <c r="D37" s="491">
        <f>D22-D35</f>
        <v>0</v>
      </c>
      <c r="E37" s="491">
        <f>E22-E35</f>
        <v>0</v>
      </c>
    </row>
    <row r="38" spans="1:7" x14ac:dyDescent="0.25">
      <c r="C38" s="174"/>
    </row>
    <row r="39" spans="1:7" ht="16.5" customHeight="1" x14ac:dyDescent="0.25">
      <c r="C39" s="174"/>
    </row>
    <row r="40" spans="1:7" x14ac:dyDescent="0.25">
      <c r="C40" s="174"/>
    </row>
    <row r="41" spans="1:7" x14ac:dyDescent="0.25">
      <c r="C41" s="174"/>
    </row>
    <row r="42" spans="1:7" s="174" customFormat="1" x14ac:dyDescent="0.25">
      <c r="F42" s="194"/>
      <c r="G42" s="194"/>
    </row>
    <row r="43" spans="1:7" s="174" customFormat="1" x14ac:dyDescent="0.25">
      <c r="F43" s="194"/>
      <c r="G43" s="194"/>
    </row>
    <row r="44" spans="1:7" s="174" customFormat="1" x14ac:dyDescent="0.25">
      <c r="F44" s="194"/>
      <c r="G44" s="194"/>
    </row>
    <row r="45" spans="1:7" s="174" customFormat="1" x14ac:dyDescent="0.25">
      <c r="F45" s="194"/>
      <c r="G45" s="194"/>
    </row>
    <row r="46" spans="1:7" s="174" customFormat="1" x14ac:dyDescent="0.25">
      <c r="F46" s="194"/>
      <c r="G46" s="194"/>
    </row>
    <row r="47" spans="1:7" s="174" customFormat="1" x14ac:dyDescent="0.25">
      <c r="F47" s="194"/>
      <c r="G47" s="194"/>
    </row>
    <row r="48" spans="1:7" s="174" customFormat="1" x14ac:dyDescent="0.25">
      <c r="F48" s="194"/>
      <c r="G48" s="194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CE,Félkövér"&amp;12Nagytarcsa Község Önkormányzata
2020. ÉVI KÖLTSÉGVETÉSI ÉVET KÖVETŐ 3 ÉV TERVEZETT BEVÉTELEI, KIADÁSAI&amp;R&amp;"Times New Roman CE,Félkövér dőlt"&amp;11 5. számú tájékoztató tábla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N33"/>
  <sheetViews>
    <sheetView zoomScale="80" zoomScaleNormal="80" zoomScaleSheetLayoutView="100" workbookViewId="0"/>
  </sheetViews>
  <sheetFormatPr defaultRowHeight="12.75" x14ac:dyDescent="0.2"/>
  <cols>
    <col min="1" max="1" width="6.83203125" style="34" customWidth="1"/>
    <col min="2" max="2" width="38.1640625" style="85" customWidth="1"/>
    <col min="3" max="5" width="16.1640625" style="34" customWidth="1"/>
    <col min="6" max="7" width="16.33203125" style="34" customWidth="1"/>
    <col min="8" max="8" width="40" style="34" customWidth="1"/>
    <col min="9" max="11" width="16.1640625" style="34" customWidth="1"/>
    <col min="12" max="13" width="14.33203125" style="34" customWidth="1"/>
    <col min="14" max="14" width="4.83203125" style="34" customWidth="1"/>
    <col min="15" max="15" width="9.33203125" style="34"/>
    <col min="16" max="16" width="11.5" style="34" bestFit="1" customWidth="1"/>
    <col min="17" max="16384" width="9.33203125" style="34"/>
  </cols>
  <sheetData>
    <row r="1" spans="1:14" ht="39.75" customHeight="1" x14ac:dyDescent="0.2">
      <c r="B1" s="148" t="s">
        <v>124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681" t="str">
        <f>+CONCATENATE("2.1. melléklet a 3/",LEFT(ÖSSZEFÜGGÉSEK!A5,4),". (II.27) önkormányzati rendelethez")</f>
        <v>2.1. melléklet a 3/2020. (II.27) önkormányzati rendelethez</v>
      </c>
    </row>
    <row r="2" spans="1:14" ht="14.25" thickBot="1" x14ac:dyDescent="0.25">
      <c r="J2" s="150">
        <f>'1.4.sz.mell.'!C2</f>
        <v>0</v>
      </c>
      <c r="L2" s="150"/>
      <c r="M2" s="150" t="s">
        <v>513</v>
      </c>
      <c r="N2" s="681"/>
    </row>
    <row r="3" spans="1:14" ht="18" customHeight="1" thickBot="1" x14ac:dyDescent="0.25">
      <c r="A3" s="679" t="s">
        <v>61</v>
      </c>
      <c r="B3" s="683" t="s">
        <v>49</v>
      </c>
      <c r="C3" s="684"/>
      <c r="D3" s="684"/>
      <c r="E3" s="684"/>
      <c r="F3" s="684"/>
      <c r="G3" s="685"/>
      <c r="H3" s="683" t="s">
        <v>50</v>
      </c>
      <c r="I3" s="684"/>
      <c r="J3" s="684"/>
      <c r="K3" s="684"/>
      <c r="L3" s="684"/>
      <c r="M3" s="685"/>
      <c r="N3" s="681"/>
    </row>
    <row r="4" spans="1:14" s="151" customFormat="1" ht="35.25" customHeight="1" thickBot="1" x14ac:dyDescent="0.25">
      <c r="A4" s="680"/>
      <c r="B4" s="86" t="s">
        <v>54</v>
      </c>
      <c r="C4" s="87" t="str">
        <f>+'1.1.sz.mell.'!C3</f>
        <v>2020. évi előirányzat</v>
      </c>
      <c r="D4" s="500" t="str">
        <f>+CONCATENATE(LEFT(ÖSSZEFÜGGÉSEK!A20,4),". I. módosítás")</f>
        <v>2020. I. módosítás</v>
      </c>
      <c r="E4" s="500" t="str">
        <f>+CONCATENATE(LEFT(ÖSSZEFÜGGÉSEK!A21,4),". II. módosítás")</f>
        <v>2020. II. módosítás</v>
      </c>
      <c r="F4" s="500" t="str">
        <f>+CONCATENATE(LEFT(ÖSSZEFÜGGÉSEK!A22,4),". III. módosítás")</f>
        <v>2020. III. módosítás</v>
      </c>
      <c r="G4" s="500" t="str">
        <f>+CONCATENATE(LEFT(ÖSSZEFÜGGÉSEK!A23,4),". teljesítés")</f>
        <v>2020. teljesítés</v>
      </c>
      <c r="H4" s="86" t="s">
        <v>54</v>
      </c>
      <c r="I4" s="31" t="str">
        <f>+C4</f>
        <v>2020. évi előirányzat</v>
      </c>
      <c r="J4" s="31" t="str">
        <f>+CONCATENATE(LEFT(ÖSSZEFÜGGÉSEK!A20,4),". I. módosítás")</f>
        <v>2020. I. módosítás</v>
      </c>
      <c r="K4" s="509" t="str">
        <f>+CONCATENATE(LEFT(ÖSSZEFÜGGÉSEK!A21,4),". II. módosítás")</f>
        <v>2020. II. módosítás</v>
      </c>
      <c r="L4" s="509" t="str">
        <f>+CONCATENATE(LEFT(ÖSSZEFÜGGÉSEK!A22,4),". III. módosítás")</f>
        <v>2020. III. módosítás</v>
      </c>
      <c r="M4" s="31" t="str">
        <f>+CONCATENATE(LEFT(ÖSSZEFÜGGÉSEK!A23,4),". teljesítés")</f>
        <v>2020. teljesítés</v>
      </c>
      <c r="N4" s="681"/>
    </row>
    <row r="5" spans="1:14" s="153" customFormat="1" ht="12" customHeight="1" thickBot="1" x14ac:dyDescent="0.25">
      <c r="A5" s="152"/>
      <c r="B5" s="126" t="s">
        <v>430</v>
      </c>
      <c r="C5" s="292" t="s">
        <v>431</v>
      </c>
      <c r="D5" s="501" t="s">
        <v>432</v>
      </c>
      <c r="E5" s="292" t="s">
        <v>434</v>
      </c>
      <c r="F5" s="292" t="s">
        <v>433</v>
      </c>
      <c r="G5" s="563" t="s">
        <v>435</v>
      </c>
      <c r="H5" s="121" t="s">
        <v>436</v>
      </c>
      <c r="I5" s="122" t="s">
        <v>437</v>
      </c>
      <c r="J5" s="122" t="s">
        <v>649</v>
      </c>
      <c r="K5" s="122" t="s">
        <v>650</v>
      </c>
      <c r="L5" s="122" t="s">
        <v>676</v>
      </c>
      <c r="M5" s="122" t="s">
        <v>718</v>
      </c>
      <c r="N5" s="681"/>
    </row>
    <row r="6" spans="1:14" ht="12.95" customHeight="1" x14ac:dyDescent="0.2">
      <c r="A6" s="154" t="s">
        <v>13</v>
      </c>
      <c r="B6" s="293" t="s">
        <v>315</v>
      </c>
      <c r="C6" s="294">
        <f>'1.1.sz.mell.'!C5</f>
        <v>164656251</v>
      </c>
      <c r="D6" s="558">
        <f>'1.1.sz.mell.'!D5</f>
        <v>166251553</v>
      </c>
      <c r="E6" s="558">
        <f>'1.1.sz.mell.'!E5</f>
        <v>176354374</v>
      </c>
      <c r="F6" s="558">
        <f>'1.1.sz.mell.'!F5</f>
        <v>181278051</v>
      </c>
      <c r="G6" s="558">
        <f>'1.1.sz.mell.'!G5</f>
        <v>181278051</v>
      </c>
      <c r="H6" s="293" t="s">
        <v>55</v>
      </c>
      <c r="I6" s="295">
        <f>'1.1.sz.mell.'!C94</f>
        <v>402349621</v>
      </c>
      <c r="J6" s="295">
        <f>'1.1.sz.mell.'!D94</f>
        <v>427719324</v>
      </c>
      <c r="K6" s="295">
        <f>'1.1.sz.mell.'!E94</f>
        <v>429872376</v>
      </c>
      <c r="L6" s="559">
        <f>'1.1.sz.mell.'!F94</f>
        <v>436134877</v>
      </c>
      <c r="M6" s="295">
        <f>'1.1.sz.mell.'!G94</f>
        <v>404098901</v>
      </c>
      <c r="N6" s="681"/>
    </row>
    <row r="7" spans="1:14" ht="12.95" customHeight="1" x14ac:dyDescent="0.2">
      <c r="A7" s="155" t="s">
        <v>14</v>
      </c>
      <c r="B7" s="296" t="s">
        <v>316</v>
      </c>
      <c r="C7" s="297">
        <f>'1.1.sz.mell.'!C12</f>
        <v>11343600</v>
      </c>
      <c r="D7" s="297">
        <f>'1.1.sz.mell.'!D12</f>
        <v>11343600</v>
      </c>
      <c r="E7" s="297">
        <f>'1.1.sz.mell.'!E12</f>
        <v>11343600</v>
      </c>
      <c r="F7" s="297">
        <f>'1.1.sz.mell.'!F12</f>
        <v>13039000</v>
      </c>
      <c r="G7" s="297">
        <f>'1.1.sz.mell.'!G12</f>
        <v>13039000</v>
      </c>
      <c r="H7" s="296" t="s">
        <v>140</v>
      </c>
      <c r="I7" s="146">
        <f>'1.1.sz.mell.'!C95</f>
        <v>73206745</v>
      </c>
      <c r="J7" s="146">
        <f>'1.1.sz.mell.'!D95</f>
        <v>75425869</v>
      </c>
      <c r="K7" s="146">
        <f>'1.1.sz.mell.'!E95</f>
        <v>75669206</v>
      </c>
      <c r="L7" s="560">
        <f>'1.1.sz.mell.'!F95</f>
        <v>76218360</v>
      </c>
      <c r="M7" s="146">
        <f>'1.1.sz.mell.'!G95</f>
        <v>66896705</v>
      </c>
      <c r="N7" s="681"/>
    </row>
    <row r="8" spans="1:14" ht="12.95" customHeight="1" x14ac:dyDescent="0.2">
      <c r="A8" s="155" t="s">
        <v>15</v>
      </c>
      <c r="B8" s="296" t="s">
        <v>337</v>
      </c>
      <c r="C8" s="297"/>
      <c r="D8" s="297"/>
      <c r="E8" s="297"/>
      <c r="F8" s="297"/>
      <c r="G8" s="297"/>
      <c r="H8" s="296" t="s">
        <v>172</v>
      </c>
      <c r="I8" s="146">
        <f>'1.1.sz.mell.'!C96</f>
        <v>426872568</v>
      </c>
      <c r="J8" s="146">
        <f>'1.1.sz.mell.'!D96</f>
        <v>336134614</v>
      </c>
      <c r="K8" s="146">
        <f>'1.1.sz.mell.'!E96</f>
        <v>352802520</v>
      </c>
      <c r="L8" s="560">
        <f>'1.1.sz.mell.'!F96</f>
        <v>353151786</v>
      </c>
      <c r="M8" s="146">
        <f>'1.1.sz.mell.'!G96</f>
        <v>240879576</v>
      </c>
      <c r="N8" s="681"/>
    </row>
    <row r="9" spans="1:14" ht="12.95" customHeight="1" x14ac:dyDescent="0.2">
      <c r="A9" s="155" t="s">
        <v>16</v>
      </c>
      <c r="B9" s="296" t="s">
        <v>131</v>
      </c>
      <c r="C9" s="297">
        <f>'1.1.sz.mell.'!C26</f>
        <v>1064520000</v>
      </c>
      <c r="D9" s="297">
        <f>'1.1.sz.mell.'!D26</f>
        <v>1064520000</v>
      </c>
      <c r="E9" s="297">
        <f>'1.1.sz.mell.'!E26</f>
        <v>1064520000</v>
      </c>
      <c r="F9" s="297">
        <f>'1.1.sz.mell.'!F26</f>
        <v>1064520000</v>
      </c>
      <c r="G9" s="297">
        <f>'1.1.sz.mell.'!G26</f>
        <v>775176843</v>
      </c>
      <c r="H9" s="296" t="s">
        <v>141</v>
      </c>
      <c r="I9" s="146">
        <f>'1.1.sz.mell.'!C97</f>
        <v>6300000</v>
      </c>
      <c r="J9" s="146">
        <f>'1.1.sz.mell.'!D97</f>
        <v>6300000</v>
      </c>
      <c r="K9" s="146">
        <f>'1.1.sz.mell.'!E97</f>
        <v>6300000</v>
      </c>
      <c r="L9" s="560">
        <f>'1.1.sz.mell.'!F97</f>
        <v>7300000</v>
      </c>
      <c r="M9" s="146">
        <f>'1.1.sz.mell.'!G97</f>
        <v>6608434</v>
      </c>
      <c r="N9" s="681"/>
    </row>
    <row r="10" spans="1:14" ht="12.95" customHeight="1" x14ac:dyDescent="0.2">
      <c r="A10" s="155" t="s">
        <v>17</v>
      </c>
      <c r="B10" s="317" t="s">
        <v>361</v>
      </c>
      <c r="C10" s="297">
        <f>'1.1.sz.mell.'!C34</f>
        <v>122195304</v>
      </c>
      <c r="D10" s="297">
        <f>'1.1.sz.mell.'!D34</f>
        <v>122195304</v>
      </c>
      <c r="E10" s="297">
        <f>'1.1.sz.mell.'!E34</f>
        <v>122195304</v>
      </c>
      <c r="F10" s="297">
        <f>'1.1.sz.mell.'!F34</f>
        <v>124123597</v>
      </c>
      <c r="G10" s="297">
        <f>'1.1.sz.mell.'!G34</f>
        <v>102367108</v>
      </c>
      <c r="H10" s="296" t="s">
        <v>142</v>
      </c>
      <c r="I10" s="146">
        <f>'1.1.sz.mell.'!C98</f>
        <v>182743417</v>
      </c>
      <c r="J10" s="146">
        <f>'1.1.sz.mell.'!D98</f>
        <v>295846071</v>
      </c>
      <c r="K10" s="146">
        <f>'1.1.sz.mell.'!E98</f>
        <v>290119170</v>
      </c>
      <c r="L10" s="560">
        <f>'1.1.sz.mell.'!F98</f>
        <v>290118115</v>
      </c>
      <c r="M10" s="146">
        <f>'1.1.sz.mell.'!G98</f>
        <v>205375014</v>
      </c>
      <c r="N10" s="681"/>
    </row>
    <row r="11" spans="1:14" ht="12.95" customHeight="1" x14ac:dyDescent="0.2">
      <c r="A11" s="155" t="s">
        <v>18</v>
      </c>
      <c r="B11" s="296" t="s">
        <v>317</v>
      </c>
      <c r="C11" s="298">
        <f>'1.1.sz.mell.'!C52</f>
        <v>35000000</v>
      </c>
      <c r="D11" s="297">
        <f>'1.1.sz.mell.'!D52</f>
        <v>35000000</v>
      </c>
      <c r="E11" s="297">
        <f>'1.1.sz.mell.'!E52</f>
        <v>35000000</v>
      </c>
      <c r="F11" s="297">
        <f>'1.1.sz.mell.'!F52</f>
        <v>35000000</v>
      </c>
      <c r="G11" s="663">
        <f>'1.1.sz.mell.'!G52</f>
        <v>0</v>
      </c>
      <c r="H11" s="296" t="s">
        <v>568</v>
      </c>
      <c r="I11" s="146">
        <f>'1.1.sz.mell.'!C112</f>
        <v>97233561</v>
      </c>
      <c r="J11" s="146">
        <f>'1.1.sz.mell.'!D112</f>
        <v>27297855</v>
      </c>
      <c r="K11" s="146">
        <f>'1.1.sz.mell.'!E112</f>
        <v>17937855</v>
      </c>
      <c r="L11" s="560">
        <f>'1.1.sz.mell.'!F112</f>
        <v>15286855</v>
      </c>
      <c r="M11" s="664">
        <f>'1.1.sz.mell.'!G112</f>
        <v>0</v>
      </c>
      <c r="N11" s="681"/>
    </row>
    <row r="12" spans="1:14" ht="12.95" customHeight="1" x14ac:dyDescent="0.2">
      <c r="A12" s="155" t="s">
        <v>19</v>
      </c>
      <c r="B12" s="296" t="s">
        <v>418</v>
      </c>
      <c r="C12" s="297"/>
      <c r="D12" s="297"/>
      <c r="E12" s="297"/>
      <c r="F12" s="297"/>
      <c r="G12" s="297"/>
      <c r="H12" s="300"/>
      <c r="I12" s="146"/>
      <c r="J12" s="146"/>
      <c r="K12" s="146"/>
      <c r="L12" s="560"/>
      <c r="M12" s="146"/>
      <c r="N12" s="681"/>
    </row>
    <row r="13" spans="1:14" ht="12.95" customHeight="1" x14ac:dyDescent="0.2">
      <c r="A13" s="155" t="s">
        <v>20</v>
      </c>
      <c r="B13" s="300"/>
      <c r="C13" s="297"/>
      <c r="D13" s="297"/>
      <c r="E13" s="297"/>
      <c r="F13" s="297"/>
      <c r="G13" s="297"/>
      <c r="H13" s="300"/>
      <c r="I13" s="146"/>
      <c r="J13" s="146"/>
      <c r="K13" s="146"/>
      <c r="L13" s="560"/>
      <c r="M13" s="146"/>
      <c r="N13" s="681"/>
    </row>
    <row r="14" spans="1:14" ht="12.95" customHeight="1" x14ac:dyDescent="0.2">
      <c r="A14" s="155" t="s">
        <v>21</v>
      </c>
      <c r="B14" s="318"/>
      <c r="C14" s="298"/>
      <c r="D14" s="297"/>
      <c r="E14" s="297"/>
      <c r="F14" s="297"/>
      <c r="G14" s="297"/>
      <c r="H14" s="300"/>
      <c r="I14" s="146"/>
      <c r="J14" s="146"/>
      <c r="K14" s="146"/>
      <c r="L14" s="560"/>
      <c r="M14" s="146"/>
      <c r="N14" s="681"/>
    </row>
    <row r="15" spans="1:14" ht="12.95" customHeight="1" x14ac:dyDescent="0.2">
      <c r="A15" s="155" t="s">
        <v>22</v>
      </c>
      <c r="B15" s="300"/>
      <c r="C15" s="297"/>
      <c r="D15" s="297"/>
      <c r="E15" s="297"/>
      <c r="F15" s="297"/>
      <c r="G15" s="297"/>
      <c r="H15" s="300"/>
      <c r="I15" s="146"/>
      <c r="J15" s="146"/>
      <c r="K15" s="146"/>
      <c r="L15" s="560"/>
      <c r="M15" s="146"/>
      <c r="N15" s="681"/>
    </row>
    <row r="16" spans="1:14" ht="12.95" customHeight="1" x14ac:dyDescent="0.2">
      <c r="A16" s="155" t="s">
        <v>23</v>
      </c>
      <c r="B16" s="300"/>
      <c r="C16" s="297"/>
      <c r="D16" s="297"/>
      <c r="E16" s="297"/>
      <c r="F16" s="297"/>
      <c r="G16" s="297"/>
      <c r="H16" s="300"/>
      <c r="I16" s="146"/>
      <c r="J16" s="146"/>
      <c r="K16" s="146"/>
      <c r="L16" s="560"/>
      <c r="M16" s="146"/>
      <c r="N16" s="681"/>
    </row>
    <row r="17" spans="1:14" ht="12.95" customHeight="1" thickBot="1" x14ac:dyDescent="0.25">
      <c r="A17" s="155" t="s">
        <v>24</v>
      </c>
      <c r="B17" s="35"/>
      <c r="C17" s="319"/>
      <c r="D17" s="502"/>
      <c r="E17" s="502"/>
      <c r="F17" s="502"/>
      <c r="G17" s="502"/>
      <c r="H17" s="300"/>
      <c r="I17" s="147"/>
      <c r="J17" s="147"/>
      <c r="K17" s="147"/>
      <c r="L17" s="561"/>
      <c r="M17" s="147"/>
      <c r="N17" s="681"/>
    </row>
    <row r="18" spans="1:14" ht="25.9" customHeight="1" thickBot="1" x14ac:dyDescent="0.25">
      <c r="A18" s="156" t="s">
        <v>25</v>
      </c>
      <c r="B18" s="304" t="s">
        <v>419</v>
      </c>
      <c r="C18" s="305">
        <f>SUM(C6:C17)</f>
        <v>1397715155</v>
      </c>
      <c r="D18" s="305">
        <f>SUM(D6:D17)</f>
        <v>1399310457</v>
      </c>
      <c r="E18" s="305">
        <f>SUM(E6:E17)</f>
        <v>1409413278</v>
      </c>
      <c r="F18" s="305">
        <f>SUM(F6:F17)</f>
        <v>1417960648</v>
      </c>
      <c r="G18" s="305">
        <f>SUM(G6:G17)</f>
        <v>1071861002</v>
      </c>
      <c r="H18" s="304" t="s">
        <v>323</v>
      </c>
      <c r="I18" s="164">
        <f>SUM(I6:I17)</f>
        <v>1188705912</v>
      </c>
      <c r="J18" s="164">
        <f>SUM(J6:J17)</f>
        <v>1168723733</v>
      </c>
      <c r="K18" s="164">
        <f>SUM(K6:K17)</f>
        <v>1172701127</v>
      </c>
      <c r="L18" s="163">
        <f>SUM(L6:L17)</f>
        <v>1178209993</v>
      </c>
      <c r="M18" s="164">
        <f>SUM(M6:M17)</f>
        <v>923858630</v>
      </c>
      <c r="N18" s="681"/>
    </row>
    <row r="19" spans="1:14" ht="12.95" customHeight="1" x14ac:dyDescent="0.2">
      <c r="A19" s="157" t="s">
        <v>26</v>
      </c>
      <c r="B19" s="303" t="s">
        <v>320</v>
      </c>
      <c r="C19" s="320">
        <f>+C20+C21+C22+C23</f>
        <v>578773302</v>
      </c>
      <c r="D19" s="320">
        <f>+D20+D21+D22+D23</f>
        <v>578773302</v>
      </c>
      <c r="E19" s="320">
        <f>+E20+E21+E22+E23</f>
        <v>578773302</v>
      </c>
      <c r="F19" s="320">
        <f>+F20+F21+F22+F23</f>
        <v>736143297</v>
      </c>
      <c r="G19" s="320">
        <f>+G20+G21+G22+G23</f>
        <v>704115326</v>
      </c>
      <c r="H19" s="296" t="s">
        <v>148</v>
      </c>
      <c r="I19" s="160"/>
      <c r="J19" s="160"/>
      <c r="K19" s="160"/>
      <c r="L19" s="562"/>
      <c r="M19" s="160"/>
      <c r="N19" s="681"/>
    </row>
    <row r="20" spans="1:14" ht="12.95" customHeight="1" x14ac:dyDescent="0.2">
      <c r="A20" s="158" t="s">
        <v>27</v>
      </c>
      <c r="B20" s="296" t="s">
        <v>165</v>
      </c>
      <c r="C20" s="297">
        <f>'1.1.sz.mell.'!C73</f>
        <v>578773302</v>
      </c>
      <c r="D20" s="297">
        <f>'1.1.sz.mell.'!D73</f>
        <v>578773302</v>
      </c>
      <c r="E20" s="297">
        <f>'1.1.sz.mell.'!E73</f>
        <v>578773302</v>
      </c>
      <c r="F20" s="297">
        <f>'1.1.sz.mell.'!F73</f>
        <v>578890435</v>
      </c>
      <c r="G20" s="297">
        <f>'1.1.sz.mell.'!G73</f>
        <v>546862464</v>
      </c>
      <c r="H20" s="296" t="s">
        <v>322</v>
      </c>
      <c r="I20" s="146"/>
      <c r="J20" s="146"/>
      <c r="K20" s="146"/>
      <c r="L20" s="560"/>
      <c r="M20" s="146"/>
      <c r="N20" s="681"/>
    </row>
    <row r="21" spans="1:14" ht="12.95" customHeight="1" x14ac:dyDescent="0.2">
      <c r="A21" s="158" t="s">
        <v>28</v>
      </c>
      <c r="B21" s="296" t="s">
        <v>166</v>
      </c>
      <c r="C21" s="297"/>
      <c r="D21" s="297"/>
      <c r="E21" s="297"/>
      <c r="F21" s="297"/>
      <c r="G21" s="297"/>
      <c r="H21" s="296" t="s">
        <v>122</v>
      </c>
      <c r="I21" s="146"/>
      <c r="J21" s="146"/>
      <c r="K21" s="146"/>
      <c r="L21" s="560"/>
      <c r="M21" s="146"/>
      <c r="N21" s="681"/>
    </row>
    <row r="22" spans="1:14" ht="12.95" customHeight="1" x14ac:dyDescent="0.2">
      <c r="A22" s="158" t="s">
        <v>29</v>
      </c>
      <c r="B22" s="296" t="s">
        <v>170</v>
      </c>
      <c r="C22" s="297"/>
      <c r="D22" s="297"/>
      <c r="E22" s="297"/>
      <c r="F22" s="297"/>
      <c r="G22" s="297"/>
      <c r="H22" s="296" t="s">
        <v>123</v>
      </c>
      <c r="I22" s="146"/>
      <c r="J22" s="146"/>
      <c r="K22" s="146"/>
      <c r="L22" s="560"/>
      <c r="M22" s="146"/>
      <c r="N22" s="681"/>
    </row>
    <row r="23" spans="1:14" ht="12.95" customHeight="1" x14ac:dyDescent="0.2">
      <c r="A23" s="158" t="s">
        <v>30</v>
      </c>
      <c r="B23" s="296" t="s">
        <v>171</v>
      </c>
      <c r="C23" s="297">
        <f>+'7.1. sz. mell'!C78</f>
        <v>0</v>
      </c>
      <c r="D23" s="297">
        <f>+'7.1. sz. mell'!D78</f>
        <v>0</v>
      </c>
      <c r="E23" s="297">
        <f>+'7.1. sz. mell'!E78</f>
        <v>0</v>
      </c>
      <c r="F23" s="297">
        <f>+'7.1. sz. mell'!F78</f>
        <v>157252862</v>
      </c>
      <c r="G23" s="297">
        <f>+'7.1. sz. mell'!G78</f>
        <v>157252862</v>
      </c>
      <c r="H23" s="303" t="s">
        <v>173</v>
      </c>
      <c r="I23" s="146"/>
      <c r="J23" s="146"/>
      <c r="K23" s="146"/>
      <c r="L23" s="560"/>
      <c r="M23" s="146"/>
      <c r="N23" s="681"/>
    </row>
    <row r="24" spans="1:14" ht="12.95" customHeight="1" x14ac:dyDescent="0.2">
      <c r="A24" s="158" t="s">
        <v>31</v>
      </c>
      <c r="B24" s="296" t="s">
        <v>321</v>
      </c>
      <c r="C24" s="311"/>
      <c r="D24" s="311"/>
      <c r="E24" s="311"/>
      <c r="G24" s="311">
        <f>+G25+G26</f>
        <v>0</v>
      </c>
      <c r="H24" s="296" t="s">
        <v>149</v>
      </c>
      <c r="I24" s="146"/>
      <c r="J24" s="146"/>
      <c r="K24" s="146"/>
      <c r="L24" s="560"/>
      <c r="M24" s="146"/>
      <c r="N24" s="681"/>
    </row>
    <row r="25" spans="1:14" ht="12.95" customHeight="1" x14ac:dyDescent="0.2">
      <c r="A25" s="157" t="s">
        <v>32</v>
      </c>
      <c r="B25" s="303" t="s">
        <v>318</v>
      </c>
      <c r="C25" s="321"/>
      <c r="D25" s="321"/>
      <c r="E25" s="321"/>
      <c r="F25" s="311"/>
      <c r="G25" s="321"/>
      <c r="H25" s="293" t="s">
        <v>402</v>
      </c>
      <c r="I25" s="160"/>
      <c r="J25" s="160"/>
      <c r="K25" s="160"/>
      <c r="L25" s="562"/>
      <c r="M25" s="160"/>
      <c r="N25" s="681"/>
    </row>
    <row r="26" spans="1:14" ht="12.95" customHeight="1" x14ac:dyDescent="0.2">
      <c r="A26" s="158" t="s">
        <v>33</v>
      </c>
      <c r="B26" s="296" t="s">
        <v>319</v>
      </c>
      <c r="C26" s="297"/>
      <c r="D26" s="297"/>
      <c r="E26" s="297"/>
      <c r="F26" s="297"/>
      <c r="G26" s="297"/>
      <c r="H26" s="296" t="s">
        <v>408</v>
      </c>
      <c r="I26" s="146"/>
      <c r="J26" s="146"/>
      <c r="K26" s="146"/>
      <c r="L26" s="560"/>
      <c r="M26" s="146"/>
      <c r="N26" s="681"/>
    </row>
    <row r="27" spans="1:14" ht="12.95" customHeight="1" x14ac:dyDescent="0.2">
      <c r="A27" s="155" t="s">
        <v>34</v>
      </c>
      <c r="B27" s="296" t="s">
        <v>413</v>
      </c>
      <c r="C27" s="297"/>
      <c r="D27" s="297"/>
      <c r="E27" s="297"/>
      <c r="F27" s="297"/>
      <c r="G27" s="297"/>
      <c r="H27" s="296" t="s">
        <v>409</v>
      </c>
      <c r="I27" s="146"/>
      <c r="J27" s="146"/>
      <c r="K27" s="146"/>
      <c r="L27" s="560"/>
      <c r="M27" s="146"/>
      <c r="N27" s="681"/>
    </row>
    <row r="28" spans="1:14" ht="12.95" customHeight="1" thickBot="1" x14ac:dyDescent="0.25">
      <c r="A28" s="184" t="s">
        <v>35</v>
      </c>
      <c r="B28" s="303" t="s">
        <v>276</v>
      </c>
      <c r="C28" s="321"/>
      <c r="D28" s="321"/>
      <c r="E28" s="321"/>
      <c r="F28" s="321"/>
      <c r="G28" s="321"/>
      <c r="H28" s="302" t="s">
        <v>313</v>
      </c>
      <c r="I28" s="160">
        <f>'1.1.sz.mell.'!C142</f>
        <v>6586250</v>
      </c>
      <c r="J28" s="160">
        <f>'1.1.sz.mell.'!D142</f>
        <v>6586250</v>
      </c>
      <c r="K28" s="160">
        <f>'1.1.sz.mell.'!E142</f>
        <v>6586250</v>
      </c>
      <c r="L28" s="562">
        <f>'1.1.sz.mell.'!F142</f>
        <v>163839112</v>
      </c>
      <c r="M28" s="160">
        <f>'1.1.sz.mell.'!G142</f>
        <v>150959326</v>
      </c>
      <c r="N28" s="681"/>
    </row>
    <row r="29" spans="1:14" ht="23.45" customHeight="1" thickBot="1" x14ac:dyDescent="0.25">
      <c r="A29" s="156" t="s">
        <v>36</v>
      </c>
      <c r="B29" s="304" t="s">
        <v>420</v>
      </c>
      <c r="C29" s="305">
        <f>+C19+C24+C27+C28</f>
        <v>578773302</v>
      </c>
      <c r="D29" s="305">
        <f>+D19+D24+D27+D28</f>
        <v>578773302</v>
      </c>
      <c r="E29" s="305">
        <f>+E19+E24+E27+E28</f>
        <v>578773302</v>
      </c>
      <c r="F29" s="305">
        <f>+F19+F25+F27+F28</f>
        <v>736143297</v>
      </c>
      <c r="G29" s="305">
        <f>+G19+G24+G27+G28</f>
        <v>704115326</v>
      </c>
      <c r="H29" s="304" t="s">
        <v>422</v>
      </c>
      <c r="I29" s="164">
        <f>SUM(I19:I28)</f>
        <v>6586250</v>
      </c>
      <c r="J29" s="164">
        <f>SUM(J19:J28)</f>
        <v>6586250</v>
      </c>
      <c r="K29" s="164">
        <f>SUM(K19:K28)</f>
        <v>6586250</v>
      </c>
      <c r="L29" s="163">
        <f>SUM(L19:L28)</f>
        <v>163839112</v>
      </c>
      <c r="M29" s="164">
        <f>SUM(M19:M28)</f>
        <v>150959326</v>
      </c>
      <c r="N29" s="681"/>
    </row>
    <row r="30" spans="1:14" ht="13.5" thickBot="1" x14ac:dyDescent="0.25">
      <c r="A30" s="156" t="s">
        <v>37</v>
      </c>
      <c r="B30" s="315" t="s">
        <v>421</v>
      </c>
      <c r="C30" s="316">
        <f>+C18+C29</f>
        <v>1976488457</v>
      </c>
      <c r="D30" s="316">
        <f>+D18+D29</f>
        <v>1978083759</v>
      </c>
      <c r="E30" s="316">
        <f>+E18+E29</f>
        <v>1988186580</v>
      </c>
      <c r="F30" s="316">
        <f>+F18+F29</f>
        <v>2154103945</v>
      </c>
      <c r="G30" s="316">
        <f>+G18+G29</f>
        <v>1775976328</v>
      </c>
      <c r="H30" s="315" t="s">
        <v>423</v>
      </c>
      <c r="I30" s="316">
        <f>+I18+I29</f>
        <v>1195292162</v>
      </c>
      <c r="J30" s="316">
        <f>+J18+J29</f>
        <v>1175309983</v>
      </c>
      <c r="K30" s="316">
        <f>+K18+K29</f>
        <v>1179287377</v>
      </c>
      <c r="L30" s="316">
        <f>+L18+L29</f>
        <v>1342049105</v>
      </c>
      <c r="M30" s="316">
        <f>+M18+M29</f>
        <v>1074817956</v>
      </c>
      <c r="N30" s="681"/>
    </row>
    <row r="31" spans="1:14" ht="13.5" thickBot="1" x14ac:dyDescent="0.25">
      <c r="A31" s="156" t="s">
        <v>38</v>
      </c>
      <c r="B31" s="315" t="s">
        <v>126</v>
      </c>
      <c r="C31" s="316" t="str">
        <f>IF(C18-I18&lt;0,I18-C18,"-")</f>
        <v>-</v>
      </c>
      <c r="D31" s="316" t="str">
        <f>IF(D18-J18&lt;0,J18-D18,"-")</f>
        <v>-</v>
      </c>
      <c r="E31" s="316" t="str">
        <f>IF(E18-K18&lt;0,K18-E18,"-")</f>
        <v>-</v>
      </c>
      <c r="F31" s="316" t="str">
        <f>IF(F18-L18&lt;0,L18-F18,"-")</f>
        <v>-</v>
      </c>
      <c r="G31" s="316" t="str">
        <f>IF(G18-M18&lt;0,M18-G18,"-")</f>
        <v>-</v>
      </c>
      <c r="H31" s="315" t="s">
        <v>127</v>
      </c>
      <c r="I31" s="316">
        <f>IF(C18-I18&gt;0,C18-I18,"-")</f>
        <v>209009243</v>
      </c>
      <c r="J31" s="316">
        <f>IF(D18-J18&gt;0,D18-J18,"-")</f>
        <v>230586724</v>
      </c>
      <c r="K31" s="316">
        <f>IF(E18-K18&gt;0,E18-K18,"-")</f>
        <v>236712151</v>
      </c>
      <c r="L31" s="316">
        <f>IF(F18-L18&gt;0,F18-L18,"-")</f>
        <v>239750655</v>
      </c>
      <c r="M31" s="316">
        <f>IF(G18-M18&gt;0,G18-M18,"-")</f>
        <v>148002372</v>
      </c>
      <c r="N31" s="681"/>
    </row>
    <row r="32" spans="1:14" ht="13.5" thickBot="1" x14ac:dyDescent="0.25">
      <c r="A32" s="156" t="s">
        <v>39</v>
      </c>
      <c r="B32" s="315" t="s">
        <v>500</v>
      </c>
      <c r="C32" s="316" t="str">
        <f>IF(C30-I30&lt;0,I30-C30,"-")</f>
        <v>-</v>
      </c>
      <c r="D32" s="316" t="str">
        <f>IF(D30-J30&lt;0,J30-D30,"-")</f>
        <v>-</v>
      </c>
      <c r="E32" s="316" t="str">
        <f>IF(E30-K30&lt;0,K30-E30,"-")</f>
        <v>-</v>
      </c>
      <c r="F32" s="316" t="str">
        <f>IF(F30-L30&lt;0,L30-F30,"-")</f>
        <v>-</v>
      </c>
      <c r="G32" s="316" t="str">
        <f>IF(G30-M30&lt;0,M30-G30,"-")</f>
        <v>-</v>
      </c>
      <c r="H32" s="315" t="s">
        <v>501</v>
      </c>
      <c r="I32" s="316">
        <f>IF(C30-I30&gt;0,C30-I30,"-")</f>
        <v>781196295</v>
      </c>
      <c r="J32" s="316">
        <f>IF(D30-J30&gt;0,D30-J30,"-")</f>
        <v>802773776</v>
      </c>
      <c r="K32" s="316">
        <f>IF(E30-K30&gt;0,E30-K30,"-")</f>
        <v>808899203</v>
      </c>
      <c r="L32" s="316">
        <f>IF(F30-L30&gt;0,F30-L30,"-")</f>
        <v>812054840</v>
      </c>
      <c r="M32" s="316">
        <f>IF(G30-M30&gt;0,G30-M30,"-")</f>
        <v>701158372</v>
      </c>
      <c r="N32" s="681"/>
    </row>
    <row r="33" spans="2:8" ht="18.75" x14ac:dyDescent="0.2">
      <c r="B33" s="682"/>
      <c r="C33" s="682"/>
      <c r="D33" s="682"/>
      <c r="E33" s="682"/>
      <c r="F33" s="682"/>
      <c r="G33" s="682"/>
      <c r="H33" s="682"/>
    </row>
  </sheetData>
  <mergeCells count="5">
    <mergeCell ref="A3:A4"/>
    <mergeCell ref="N1:N32"/>
    <mergeCell ref="B33:H33"/>
    <mergeCell ref="B3:G3"/>
    <mergeCell ref="H3:M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N33"/>
  <sheetViews>
    <sheetView zoomScale="80" zoomScaleNormal="80" zoomScaleSheetLayoutView="115" workbookViewId="0">
      <selection activeCell="I32" sqref="I32"/>
    </sheetView>
  </sheetViews>
  <sheetFormatPr defaultRowHeight="12.75" x14ac:dyDescent="0.2"/>
  <cols>
    <col min="1" max="1" width="6.83203125" style="34" customWidth="1"/>
    <col min="2" max="2" width="38.5" style="85" customWidth="1"/>
    <col min="3" max="7" width="13.5" style="34" customWidth="1"/>
    <col min="8" max="8" width="36.5" style="34" customWidth="1"/>
    <col min="9" max="13" width="13.83203125" style="34" customWidth="1"/>
    <col min="14" max="14" width="4.83203125" style="34" customWidth="1"/>
    <col min="15" max="15" width="9.33203125" style="34"/>
    <col min="16" max="16" width="12.33203125" style="34" bestFit="1" customWidth="1"/>
    <col min="17" max="16384" width="9.33203125" style="34"/>
  </cols>
  <sheetData>
    <row r="1" spans="1:14" ht="31.5" x14ac:dyDescent="0.2">
      <c r="B1" s="148" t="s">
        <v>125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681" t="str">
        <f>+CONCATENATE("2.2. melléklet a 3/",LEFT(ÖSSZEFÜGGÉSEK!A5,4),". (II.27) önkormányzati rendelethez")</f>
        <v>2.2. melléklet a 3/2020. (II.27) önkormányzati rendelethez</v>
      </c>
    </row>
    <row r="2" spans="1:14" ht="14.25" thickBot="1" x14ac:dyDescent="0.25">
      <c r="J2" s="150">
        <f>'2.1.sz.mell  '!J2</f>
        <v>0</v>
      </c>
      <c r="K2" s="150"/>
      <c r="L2" s="150"/>
      <c r="M2" s="150" t="s">
        <v>513</v>
      </c>
      <c r="N2" s="681"/>
    </row>
    <row r="3" spans="1:14" ht="13.5" thickBot="1" x14ac:dyDescent="0.25">
      <c r="A3" s="686" t="s">
        <v>61</v>
      </c>
      <c r="B3" s="683" t="s">
        <v>49</v>
      </c>
      <c r="C3" s="684"/>
      <c r="D3" s="684"/>
      <c r="E3" s="684"/>
      <c r="F3" s="684"/>
      <c r="G3" s="685"/>
      <c r="H3" s="683" t="s">
        <v>50</v>
      </c>
      <c r="I3" s="684"/>
      <c r="J3" s="684"/>
      <c r="K3" s="684"/>
      <c r="L3" s="684"/>
      <c r="M3" s="685"/>
      <c r="N3" s="681"/>
    </row>
    <row r="4" spans="1:14" s="151" customFormat="1" ht="24.75" thickBot="1" x14ac:dyDescent="0.25">
      <c r="A4" s="687"/>
      <c r="B4" s="86" t="s">
        <v>54</v>
      </c>
      <c r="C4" s="87" t="str">
        <f>+'1.1.sz.mell.'!C3</f>
        <v>2020. évi előirányzat</v>
      </c>
      <c r="D4" s="500" t="str">
        <f>+CONCATENATE(LEFT(ÖSSZEFÜGGÉSEK!A20,4),". I. módosítás")</f>
        <v>2020. I. módosítás</v>
      </c>
      <c r="E4" s="500" t="str">
        <f>+CONCATENATE(LEFT(ÖSSZEFÜGGÉSEK!A21,4),". II. módosítás")</f>
        <v>2020. II. módosítás</v>
      </c>
      <c r="F4" s="500" t="str">
        <f>+CONCATENATE(LEFT(ÖSSZEFÜGGÉSEK!A22,4),". III. módosítás")</f>
        <v>2020. III. módosítás</v>
      </c>
      <c r="G4" s="500" t="str">
        <f>+CONCATENATE(LEFT(ÖSSZEFÜGGÉSEK!A23,4),". teljesítés")</f>
        <v>2020. teljesítés</v>
      </c>
      <c r="H4" s="513" t="s">
        <v>54</v>
      </c>
      <c r="I4" s="513" t="str">
        <f>+'2.1.sz.mell  '!C4</f>
        <v>2020. évi előirányzat</v>
      </c>
      <c r="J4" s="508" t="str">
        <f>+CONCATENATE(LEFT(ÖSSZEFÜGGÉSEK!A20,4),". I. módosítás")</f>
        <v>2020. I. módosítás</v>
      </c>
      <c r="K4" s="509" t="str">
        <f>+CONCATENATE(LEFT(ÖSSZEFÜGGÉSEK!A21,4),". II. módosítás")</f>
        <v>2020. II. módosítás</v>
      </c>
      <c r="L4" s="509" t="str">
        <f>+CONCATENATE(LEFT(ÖSSZEFÜGGÉSEK!A22,4),". III. módosítás")</f>
        <v>2020. III. módosítás</v>
      </c>
      <c r="M4" s="31" t="str">
        <f>+CONCATENATE(LEFT(ÖSSZEFÜGGÉSEK!A23,4),". teljesítés")</f>
        <v>2020. teljesítés</v>
      </c>
      <c r="N4" s="681"/>
    </row>
    <row r="5" spans="1:14" s="151" customFormat="1" ht="13.5" thickBot="1" x14ac:dyDescent="0.25">
      <c r="A5" s="152"/>
      <c r="B5" s="126" t="s">
        <v>430</v>
      </c>
      <c r="C5" s="292" t="s">
        <v>431</v>
      </c>
      <c r="D5" s="501" t="s">
        <v>432</v>
      </c>
      <c r="E5" s="292" t="s">
        <v>434</v>
      </c>
      <c r="F5" s="292" t="s">
        <v>433</v>
      </c>
      <c r="G5" s="563" t="s">
        <v>435</v>
      </c>
      <c r="H5" s="121" t="s">
        <v>436</v>
      </c>
      <c r="I5" s="122" t="s">
        <v>437</v>
      </c>
      <c r="J5" s="122" t="s">
        <v>649</v>
      </c>
      <c r="K5" s="122" t="s">
        <v>650</v>
      </c>
      <c r="L5" s="122" t="s">
        <v>676</v>
      </c>
      <c r="M5" s="122" t="s">
        <v>718</v>
      </c>
      <c r="N5" s="681"/>
    </row>
    <row r="6" spans="1:14" ht="12.95" customHeight="1" x14ac:dyDescent="0.2">
      <c r="A6" s="154" t="s">
        <v>13</v>
      </c>
      <c r="B6" s="293" t="s">
        <v>324</v>
      </c>
      <c r="C6" s="294">
        <f>'1.1.sz.mell.'!C19</f>
        <v>0</v>
      </c>
      <c r="D6" s="294">
        <f>'1.1.sz.mell.'!D19</f>
        <v>0</v>
      </c>
      <c r="E6" s="294">
        <f>'1.1.sz.mell.'!E19</f>
        <v>0</v>
      </c>
      <c r="F6" s="294">
        <f>'1.1.sz.mell.'!F19</f>
        <v>0</v>
      </c>
      <c r="G6" s="294">
        <f>'1.1.sz.mell.'!G19</f>
        <v>0</v>
      </c>
      <c r="H6" s="293" t="s">
        <v>167</v>
      </c>
      <c r="I6" s="295">
        <f>'1.1.sz.mell.'!C115</f>
        <v>757944027</v>
      </c>
      <c r="J6" s="295">
        <f>'1.1.sz.mell.'!D115</f>
        <v>777768527</v>
      </c>
      <c r="K6" s="295">
        <f>'1.1.sz.mell.'!E115</f>
        <v>778167053</v>
      </c>
      <c r="L6" s="295">
        <f>'1.1.sz.mell.'!F115</f>
        <v>779584690</v>
      </c>
      <c r="M6" s="295">
        <f>'1.1.sz.mell.'!G115</f>
        <v>103978208</v>
      </c>
      <c r="N6" s="681"/>
    </row>
    <row r="7" spans="1:14" ht="22.5" x14ac:dyDescent="0.2">
      <c r="A7" s="155" t="s">
        <v>14</v>
      </c>
      <c r="B7" s="296" t="s">
        <v>325</v>
      </c>
      <c r="C7" s="297"/>
      <c r="D7" s="297"/>
      <c r="E7" s="297"/>
      <c r="F7" s="297"/>
      <c r="G7" s="297"/>
      <c r="H7" s="296" t="s">
        <v>330</v>
      </c>
      <c r="I7" s="146">
        <f>C7</f>
        <v>0</v>
      </c>
      <c r="J7" s="146">
        <f>D7</f>
        <v>0</v>
      </c>
      <c r="K7" s="146">
        <f>E7</f>
        <v>0</v>
      </c>
      <c r="L7" s="146">
        <f>F7</f>
        <v>0</v>
      </c>
      <c r="M7" s="146">
        <f>G7</f>
        <v>0</v>
      </c>
      <c r="N7" s="681"/>
    </row>
    <row r="8" spans="1:14" ht="12.95" customHeight="1" x14ac:dyDescent="0.2">
      <c r="A8" s="155" t="s">
        <v>15</v>
      </c>
      <c r="B8" s="296" t="s">
        <v>6</v>
      </c>
      <c r="C8" s="297">
        <f>'1.1.sz.mell.'!C46</f>
        <v>600000</v>
      </c>
      <c r="D8" s="297">
        <f>'1.1.sz.mell.'!D46</f>
        <v>600000</v>
      </c>
      <c r="E8" s="297">
        <f>'1.1.sz.mell.'!E46</f>
        <v>600000</v>
      </c>
      <c r="F8" s="297">
        <f>'1.1.sz.mell.'!F46</f>
        <v>2850000</v>
      </c>
      <c r="G8" s="297">
        <f>'1.1.sz.mell.'!G46</f>
        <v>2850000</v>
      </c>
      <c r="H8" s="296" t="s">
        <v>144</v>
      </c>
      <c r="I8" s="146">
        <f>'1.1.sz.mell.'!C117</f>
        <v>52960758</v>
      </c>
      <c r="J8" s="146">
        <f>'1.1.sz.mell.'!D117</f>
        <v>54713739</v>
      </c>
      <c r="K8" s="146">
        <f>'1.1.sz.mell.'!E117</f>
        <v>54713739</v>
      </c>
      <c r="L8" s="146">
        <f>'1.1.sz.mell.'!F117</f>
        <v>194713739</v>
      </c>
      <c r="M8" s="146">
        <f>'1.1.sz.mell.'!G117</f>
        <v>162471977</v>
      </c>
      <c r="N8" s="681"/>
    </row>
    <row r="9" spans="1:14" ht="12.95" customHeight="1" x14ac:dyDescent="0.2">
      <c r="A9" s="155" t="s">
        <v>16</v>
      </c>
      <c r="B9" s="296" t="s">
        <v>326</v>
      </c>
      <c r="C9" s="297">
        <f>'1.1.sz.mell.'!C57</f>
        <v>65357115</v>
      </c>
      <c r="D9" s="297">
        <f>'1.1.sz.mell.'!D57</f>
        <v>65357115</v>
      </c>
      <c r="E9" s="297">
        <f>'1.1.sz.mell.'!E57</f>
        <v>65357115</v>
      </c>
      <c r="F9" s="297">
        <f>'1.1.sz.mell.'!F57</f>
        <v>201369115</v>
      </c>
      <c r="G9" s="297">
        <f>'1.1.sz.mell.'!G57</f>
        <v>188623900</v>
      </c>
      <c r="H9" s="296" t="s">
        <v>331</v>
      </c>
      <c r="I9" s="146"/>
      <c r="J9" s="146"/>
      <c r="K9" s="146"/>
      <c r="L9" s="146"/>
      <c r="M9" s="146"/>
      <c r="N9" s="681"/>
    </row>
    <row r="10" spans="1:14" ht="12.75" customHeight="1" x14ac:dyDescent="0.2">
      <c r="A10" s="155" t="s">
        <v>17</v>
      </c>
      <c r="B10" s="296" t="s">
        <v>327</v>
      </c>
      <c r="C10" s="297"/>
      <c r="D10" s="297"/>
      <c r="E10" s="297"/>
      <c r="F10" s="297"/>
      <c r="G10" s="297"/>
      <c r="H10" s="296" t="s">
        <v>169</v>
      </c>
      <c r="I10" s="146">
        <f>'1.1.sz.mell.'!C119</f>
        <v>0</v>
      </c>
      <c r="J10" s="146">
        <f>'1.1.sz.mell.'!D119</f>
        <v>0</v>
      </c>
      <c r="K10" s="146">
        <f>'1.1.sz.mell.'!E119</f>
        <v>5726901</v>
      </c>
      <c r="L10" s="146">
        <f>'1.1.sz.mell.'!F119</f>
        <v>5726901</v>
      </c>
      <c r="M10" s="146">
        <f>'1.1.sz.mell.'!G119</f>
        <v>4272149</v>
      </c>
      <c r="N10" s="681"/>
    </row>
    <row r="11" spans="1:14" ht="12.95" customHeight="1" x14ac:dyDescent="0.2">
      <c r="A11" s="155" t="s">
        <v>18</v>
      </c>
      <c r="B11" s="296" t="s">
        <v>328</v>
      </c>
      <c r="C11" s="297"/>
      <c r="D11" s="297"/>
      <c r="E11" s="297"/>
      <c r="F11" s="297"/>
      <c r="G11" s="297"/>
      <c r="H11" s="299"/>
      <c r="I11" s="146"/>
      <c r="J11" s="146"/>
      <c r="K11" s="146"/>
      <c r="L11" s="146"/>
      <c r="M11" s="146"/>
      <c r="N11" s="681"/>
    </row>
    <row r="12" spans="1:14" ht="12.95" customHeight="1" x14ac:dyDescent="0.2">
      <c r="A12" s="155" t="s">
        <v>19</v>
      </c>
      <c r="B12" s="300"/>
      <c r="C12" s="297"/>
      <c r="D12" s="297"/>
      <c r="E12" s="297"/>
      <c r="F12" s="297"/>
      <c r="G12" s="297"/>
      <c r="H12" s="299"/>
      <c r="I12" s="146"/>
      <c r="J12" s="146"/>
      <c r="K12" s="146"/>
      <c r="L12" s="146"/>
      <c r="M12" s="146"/>
      <c r="N12" s="681"/>
    </row>
    <row r="13" spans="1:14" ht="12.95" customHeight="1" x14ac:dyDescent="0.2">
      <c r="A13" s="155" t="s">
        <v>20</v>
      </c>
      <c r="B13" s="300"/>
      <c r="C13" s="297"/>
      <c r="D13" s="297"/>
      <c r="E13" s="297"/>
      <c r="F13" s="297"/>
      <c r="G13" s="297"/>
      <c r="H13" s="299"/>
      <c r="I13" s="146"/>
      <c r="J13" s="146"/>
      <c r="K13" s="146"/>
      <c r="L13" s="146"/>
      <c r="M13" s="146"/>
      <c r="N13" s="681"/>
    </row>
    <row r="14" spans="1:14" ht="12.95" customHeight="1" x14ac:dyDescent="0.2">
      <c r="A14" s="155" t="s">
        <v>21</v>
      </c>
      <c r="B14" s="301"/>
      <c r="C14" s="297"/>
      <c r="D14" s="297"/>
      <c r="E14" s="297"/>
      <c r="F14" s="297"/>
      <c r="G14" s="297"/>
      <c r="H14" s="299"/>
      <c r="I14" s="146"/>
      <c r="J14" s="146"/>
      <c r="K14" s="146"/>
      <c r="L14" s="146"/>
      <c r="M14" s="146"/>
      <c r="N14" s="681"/>
    </row>
    <row r="15" spans="1:14" x14ac:dyDescent="0.2">
      <c r="A15" s="155" t="s">
        <v>22</v>
      </c>
      <c r="B15" s="300"/>
      <c r="C15" s="297"/>
      <c r="D15" s="297"/>
      <c r="E15" s="297"/>
      <c r="F15" s="297"/>
      <c r="G15" s="297"/>
      <c r="H15" s="299"/>
      <c r="I15" s="146"/>
      <c r="J15" s="146"/>
      <c r="K15" s="146"/>
      <c r="L15" s="146"/>
      <c r="M15" s="146"/>
      <c r="N15" s="681"/>
    </row>
    <row r="16" spans="1:14" ht="12.95" customHeight="1" thickBot="1" x14ac:dyDescent="0.25">
      <c r="A16" s="184" t="s">
        <v>23</v>
      </c>
      <c r="B16" s="302"/>
      <c r="C16" s="502"/>
      <c r="D16" s="502"/>
      <c r="E16" s="502"/>
      <c r="F16" s="502"/>
      <c r="G16" s="502"/>
      <c r="H16" s="303" t="s">
        <v>569</v>
      </c>
      <c r="I16" s="160">
        <f>'1.1.sz.mell.'!C113</f>
        <v>15002905</v>
      </c>
      <c r="J16" s="160">
        <f>'1.1.sz.mell.'!D113</f>
        <v>15002905</v>
      </c>
      <c r="K16" s="160">
        <f>'1.1.sz.mell.'!E113</f>
        <v>15002905</v>
      </c>
      <c r="L16" s="160">
        <f>'1.1.sz.mell.'!F113</f>
        <v>15002905</v>
      </c>
      <c r="M16" s="665">
        <f>'1.1.sz.mell.'!G113</f>
        <v>0</v>
      </c>
      <c r="N16" s="681"/>
    </row>
    <row r="17" spans="1:14" ht="21.6" customHeight="1" thickBot="1" x14ac:dyDescent="0.25">
      <c r="A17" s="156" t="s">
        <v>24</v>
      </c>
      <c r="B17" s="304" t="s">
        <v>338</v>
      </c>
      <c r="C17" s="305">
        <f>+C6+C8+C9+C11+C12+C13+C14+C15+C16</f>
        <v>65957115</v>
      </c>
      <c r="D17" s="305">
        <f>+D6+D8+D9+D11+D12+D13+D14+D15+D16</f>
        <v>65957115</v>
      </c>
      <c r="E17" s="305">
        <f>+E6+E8+E9+E11+E12+E13+E14+E15+E16</f>
        <v>65957115</v>
      </c>
      <c r="F17" s="305">
        <f>+F6+F8+F9+F11+F12+F13+F14+F15+F16</f>
        <v>204219115</v>
      </c>
      <c r="G17" s="305">
        <f>+G6+G8+G9+G11+G12+G13+G14+G15+G16</f>
        <v>191473900</v>
      </c>
      <c r="H17" s="304" t="s">
        <v>339</v>
      </c>
      <c r="I17" s="164">
        <f>+I6+I8+I10+I11+I12+I13+I14+I15+I16</f>
        <v>825907690</v>
      </c>
      <c r="J17" s="164">
        <f>+J6+J8+J10+J11+J12+J13+J14+J15+J16</f>
        <v>847485171</v>
      </c>
      <c r="K17" s="164">
        <f>+K6+K8+K10+K11+K12+K13+K14+K15+K16</f>
        <v>853610598</v>
      </c>
      <c r="L17" s="164">
        <f>+L6+L8+L10+L11+L12+L13+L14+L15+L16</f>
        <v>995028235</v>
      </c>
      <c r="M17" s="164">
        <f>+M6+M8+M10+M11+M12+M13+M14+M15+M16</f>
        <v>270722334</v>
      </c>
      <c r="N17" s="681"/>
    </row>
    <row r="18" spans="1:14" ht="12.95" customHeight="1" x14ac:dyDescent="0.2">
      <c r="A18" s="154" t="s">
        <v>25</v>
      </c>
      <c r="B18" s="306" t="s">
        <v>185</v>
      </c>
      <c r="C18" s="307">
        <f>SUM(C19:C23)</f>
        <v>0</v>
      </c>
      <c r="D18" s="307">
        <f>SUM(D19:D23)</f>
        <v>0</v>
      </c>
      <c r="E18" s="307">
        <f>SUM(E19:E23)</f>
        <v>0</v>
      </c>
      <c r="F18" s="307">
        <f>SUM(F19:F23)</f>
        <v>0</v>
      </c>
      <c r="G18" s="307">
        <f>SUM(G19:G23)</f>
        <v>0</v>
      </c>
      <c r="H18" s="296" t="s">
        <v>148</v>
      </c>
      <c r="I18" s="295"/>
      <c r="J18" s="295"/>
      <c r="K18" s="295"/>
      <c r="L18" s="295"/>
      <c r="M18" s="295"/>
      <c r="N18" s="681"/>
    </row>
    <row r="19" spans="1:14" ht="12.95" customHeight="1" x14ac:dyDescent="0.2">
      <c r="A19" s="155" t="s">
        <v>26</v>
      </c>
      <c r="B19" s="308" t="s">
        <v>174</v>
      </c>
      <c r="C19" s="297"/>
      <c r="D19" s="297"/>
      <c r="E19" s="297"/>
      <c r="F19" s="297"/>
      <c r="G19" s="297"/>
      <c r="H19" s="296" t="s">
        <v>151</v>
      </c>
      <c r="I19" s="146"/>
      <c r="J19" s="146"/>
      <c r="K19" s="146"/>
      <c r="L19" s="146"/>
      <c r="M19" s="146"/>
      <c r="N19" s="681"/>
    </row>
    <row r="20" spans="1:14" ht="12.95" customHeight="1" x14ac:dyDescent="0.2">
      <c r="A20" s="154" t="s">
        <v>27</v>
      </c>
      <c r="B20" s="308" t="s">
        <v>175</v>
      </c>
      <c r="C20" s="297"/>
      <c r="D20" s="297"/>
      <c r="E20" s="297"/>
      <c r="F20" s="297"/>
      <c r="G20" s="297"/>
      <c r="H20" s="296" t="s">
        <v>122</v>
      </c>
      <c r="I20" s="146"/>
      <c r="J20" s="146"/>
      <c r="K20" s="146"/>
      <c r="L20" s="146"/>
      <c r="M20" s="146"/>
      <c r="N20" s="681"/>
    </row>
    <row r="21" spans="1:14" ht="12.95" customHeight="1" x14ac:dyDescent="0.2">
      <c r="A21" s="155" t="s">
        <v>28</v>
      </c>
      <c r="B21" s="308" t="s">
        <v>176</v>
      </c>
      <c r="C21" s="297"/>
      <c r="D21" s="297"/>
      <c r="E21" s="297"/>
      <c r="F21" s="297"/>
      <c r="G21" s="297"/>
      <c r="H21" s="296" t="s">
        <v>123</v>
      </c>
      <c r="I21" s="146">
        <f>'1.1.sz.mell.'!C130</f>
        <v>21245720</v>
      </c>
      <c r="J21" s="146">
        <f>'1.1.sz.mell.'!D130</f>
        <v>21245720</v>
      </c>
      <c r="K21" s="146">
        <f>'1.1.sz.mell.'!E130</f>
        <v>21245720</v>
      </c>
      <c r="L21" s="146">
        <f>'1.1.sz.mell.'!F130</f>
        <v>21245720</v>
      </c>
      <c r="M21" s="146">
        <f>'1.1.sz.mell.'!G130</f>
        <v>21245720</v>
      </c>
      <c r="N21" s="681"/>
    </row>
    <row r="22" spans="1:14" ht="12.95" customHeight="1" x14ac:dyDescent="0.2">
      <c r="A22" s="154" t="s">
        <v>29</v>
      </c>
      <c r="B22" s="308" t="s">
        <v>177</v>
      </c>
      <c r="C22" s="297"/>
      <c r="D22" s="297"/>
      <c r="E22" s="297"/>
      <c r="F22" s="297"/>
      <c r="G22" s="297"/>
      <c r="H22" s="303" t="s">
        <v>173</v>
      </c>
      <c r="I22" s="146"/>
      <c r="J22" s="146"/>
      <c r="K22" s="146"/>
      <c r="L22" s="146"/>
      <c r="M22" s="146"/>
      <c r="N22" s="681"/>
    </row>
    <row r="23" spans="1:14" ht="12.95" customHeight="1" x14ac:dyDescent="0.2">
      <c r="A23" s="155" t="s">
        <v>30</v>
      </c>
      <c r="B23" s="309" t="s">
        <v>178</v>
      </c>
      <c r="C23" s="297"/>
      <c r="D23" s="297"/>
      <c r="E23" s="297"/>
      <c r="F23" s="297"/>
      <c r="G23" s="297"/>
      <c r="H23" s="296" t="s">
        <v>152</v>
      </c>
      <c r="I23" s="146"/>
      <c r="J23" s="146"/>
      <c r="K23" s="146"/>
      <c r="L23" s="146"/>
      <c r="M23" s="146"/>
      <c r="N23" s="681"/>
    </row>
    <row r="24" spans="1:14" ht="12.95" customHeight="1" x14ac:dyDescent="0.2">
      <c r="A24" s="154" t="s">
        <v>31</v>
      </c>
      <c r="B24" s="310" t="s">
        <v>179</v>
      </c>
      <c r="C24" s="311">
        <f>+C25+C26+C27+C28+C29</f>
        <v>0</v>
      </c>
      <c r="D24" s="311">
        <f>+D25+D26+D27+D28+D29</f>
        <v>0</v>
      </c>
      <c r="E24" s="311">
        <f>+E25+E26+E27+E28+E29</f>
        <v>0</v>
      </c>
      <c r="F24" s="311">
        <f>+F25+F26+F27+F28+F29</f>
        <v>0</v>
      </c>
      <c r="G24" s="311">
        <f>+G25+G26+G27+G28+G29</f>
        <v>0</v>
      </c>
      <c r="H24" s="293" t="s">
        <v>150</v>
      </c>
      <c r="I24" s="146"/>
      <c r="J24" s="146"/>
      <c r="K24" s="146"/>
      <c r="L24" s="146"/>
      <c r="M24" s="146"/>
      <c r="N24" s="681"/>
    </row>
    <row r="25" spans="1:14" ht="12.95" customHeight="1" x14ac:dyDescent="0.2">
      <c r="A25" s="155" t="s">
        <v>32</v>
      </c>
      <c r="B25" s="309" t="s">
        <v>180</v>
      </c>
      <c r="C25" s="297"/>
      <c r="D25" s="297"/>
      <c r="E25" s="297"/>
      <c r="F25" s="297"/>
      <c r="G25" s="297"/>
      <c r="H25" s="293" t="s">
        <v>332</v>
      </c>
      <c r="I25" s="146"/>
      <c r="J25" s="146"/>
      <c r="K25" s="146"/>
      <c r="L25" s="146"/>
      <c r="M25" s="146"/>
      <c r="N25" s="681"/>
    </row>
    <row r="26" spans="1:14" ht="12.95" customHeight="1" x14ac:dyDescent="0.2">
      <c r="A26" s="154" t="s">
        <v>33</v>
      </c>
      <c r="B26" s="309" t="s">
        <v>181</v>
      </c>
      <c r="C26" s="297"/>
      <c r="D26" s="297"/>
      <c r="E26" s="297"/>
      <c r="F26" s="297"/>
      <c r="G26" s="297"/>
      <c r="H26" s="312"/>
      <c r="I26" s="146"/>
      <c r="J26" s="146"/>
      <c r="K26" s="146"/>
      <c r="L26" s="146"/>
      <c r="M26" s="146"/>
      <c r="N26" s="681"/>
    </row>
    <row r="27" spans="1:14" ht="12.95" customHeight="1" x14ac:dyDescent="0.2">
      <c r="A27" s="155" t="s">
        <v>34</v>
      </c>
      <c r="B27" s="308" t="s">
        <v>182</v>
      </c>
      <c r="C27" s="297"/>
      <c r="D27" s="297"/>
      <c r="E27" s="297"/>
      <c r="F27" s="297"/>
      <c r="G27" s="297"/>
      <c r="H27" s="312"/>
      <c r="I27" s="146"/>
      <c r="J27" s="146"/>
      <c r="K27" s="146"/>
      <c r="L27" s="146"/>
      <c r="M27" s="146"/>
      <c r="N27" s="681"/>
    </row>
    <row r="28" spans="1:14" ht="12.95" customHeight="1" x14ac:dyDescent="0.2">
      <c r="A28" s="154" t="s">
        <v>35</v>
      </c>
      <c r="B28" s="313" t="s">
        <v>183</v>
      </c>
      <c r="C28" s="297"/>
      <c r="D28" s="297"/>
      <c r="E28" s="297"/>
      <c r="F28" s="297"/>
      <c r="G28" s="297"/>
      <c r="H28" s="300"/>
      <c r="I28" s="146"/>
      <c r="J28" s="146"/>
      <c r="K28" s="146"/>
      <c r="L28" s="146"/>
      <c r="M28" s="146"/>
      <c r="N28" s="681"/>
    </row>
    <row r="29" spans="1:14" ht="12.95" customHeight="1" thickBot="1" x14ac:dyDescent="0.25">
      <c r="A29" s="155" t="s">
        <v>36</v>
      </c>
      <c r="B29" s="314" t="s">
        <v>184</v>
      </c>
      <c r="C29" s="297"/>
      <c r="D29" s="297"/>
      <c r="E29" s="297"/>
      <c r="F29" s="297"/>
      <c r="G29" s="297"/>
      <c r="H29" s="312"/>
      <c r="I29" s="146"/>
      <c r="J29" s="146"/>
      <c r="K29" s="146"/>
      <c r="L29" s="146"/>
      <c r="M29" s="146"/>
      <c r="N29" s="681"/>
    </row>
    <row r="30" spans="1:14" ht="21.75" customHeight="1" thickBot="1" x14ac:dyDescent="0.25">
      <c r="A30" s="156" t="s">
        <v>37</v>
      </c>
      <c r="B30" s="304" t="s">
        <v>329</v>
      </c>
      <c r="C30" s="305">
        <f>+C18+C24</f>
        <v>0</v>
      </c>
      <c r="D30" s="305">
        <f>+D18+D24</f>
        <v>0</v>
      </c>
      <c r="E30" s="305">
        <f>+E18+E24</f>
        <v>0</v>
      </c>
      <c r="F30" s="305">
        <f>+F18+F24</f>
        <v>0</v>
      </c>
      <c r="G30" s="305">
        <f>+G18+G24</f>
        <v>0</v>
      </c>
      <c r="H30" s="304" t="s">
        <v>333</v>
      </c>
      <c r="I30" s="164">
        <f>SUM(I18:I29)</f>
        <v>21245720</v>
      </c>
      <c r="J30" s="164">
        <f>SUM(J18:J29)</f>
        <v>21245720</v>
      </c>
      <c r="K30" s="164">
        <f>SUM(K18:K29)</f>
        <v>21245720</v>
      </c>
      <c r="L30" s="164">
        <f>SUM(L18:L29)</f>
        <v>21245720</v>
      </c>
      <c r="M30" s="164">
        <f>SUM(M18:M29)</f>
        <v>21245720</v>
      </c>
      <c r="N30" s="681"/>
    </row>
    <row r="31" spans="1:14" ht="13.5" thickBot="1" x14ac:dyDescent="0.25">
      <c r="A31" s="156" t="s">
        <v>38</v>
      </c>
      <c r="B31" s="315" t="s">
        <v>334</v>
      </c>
      <c r="C31" s="316">
        <f>+C17+C30</f>
        <v>65957115</v>
      </c>
      <c r="D31" s="316">
        <f>+D17+D30</f>
        <v>65957115</v>
      </c>
      <c r="E31" s="316">
        <f>+E17+E30</f>
        <v>65957115</v>
      </c>
      <c r="F31" s="316">
        <f>+F17+F30</f>
        <v>204219115</v>
      </c>
      <c r="G31" s="316">
        <f>+G17+G30</f>
        <v>191473900</v>
      </c>
      <c r="H31" s="315" t="s">
        <v>335</v>
      </c>
      <c r="I31" s="316">
        <f>+I17+I30</f>
        <v>847153410</v>
      </c>
      <c r="J31" s="316">
        <f>+J17+J30</f>
        <v>868730891</v>
      </c>
      <c r="K31" s="316">
        <f>+K17+K30</f>
        <v>874856318</v>
      </c>
      <c r="L31" s="316">
        <f>+L17+L30</f>
        <v>1016273955</v>
      </c>
      <c r="M31" s="316">
        <f>+M17+M30</f>
        <v>291968054</v>
      </c>
      <c r="N31" s="681"/>
    </row>
    <row r="32" spans="1:14" ht="13.5" thickBot="1" x14ac:dyDescent="0.25">
      <c r="A32" s="156" t="s">
        <v>39</v>
      </c>
      <c r="B32" s="315" t="s">
        <v>126</v>
      </c>
      <c r="C32" s="316">
        <f>IF(C17-I17&lt;0,I17-C17,"-")</f>
        <v>759950575</v>
      </c>
      <c r="D32" s="316">
        <f>IF(D17-J17&lt;0,J17-D17,"-")</f>
        <v>781528056</v>
      </c>
      <c r="E32" s="316">
        <f>IF(E17-K17&lt;0,K17-E17,"-")</f>
        <v>787653483</v>
      </c>
      <c r="F32" s="316">
        <f>IF(F17-L17&lt;0,L17-F17,"-")</f>
        <v>790809120</v>
      </c>
      <c r="G32" s="316">
        <f>IF(G17-M17&lt;0,M17-G17,"-")</f>
        <v>79248434</v>
      </c>
      <c r="H32" s="315" t="s">
        <v>127</v>
      </c>
      <c r="I32" s="316" t="str">
        <f>IF(C17-I17&gt;0,C17-I17,"-")</f>
        <v>-</v>
      </c>
      <c r="J32" s="316" t="str">
        <f>IF(D17-J17&gt;0,D17-J17,"-")</f>
        <v>-</v>
      </c>
      <c r="K32" s="316" t="str">
        <f>IF(E17-K17&gt;0,E17-K17,"-")</f>
        <v>-</v>
      </c>
      <c r="L32" s="316" t="str">
        <f>IF(F17-L17&gt;0,F17-L17,"-")</f>
        <v>-</v>
      </c>
      <c r="M32" s="316" t="str">
        <f>IF(G17-M17&gt;0,G17-M17,"-")</f>
        <v>-</v>
      </c>
      <c r="N32" s="681"/>
    </row>
    <row r="33" spans="1:14" ht="13.5" thickBot="1" x14ac:dyDescent="0.25">
      <c r="A33" s="156" t="s">
        <v>40</v>
      </c>
      <c r="B33" s="315" t="s">
        <v>500</v>
      </c>
      <c r="C33" s="316">
        <f>IF(C31-I31&lt;0,I31-C31,"-")</f>
        <v>781196295</v>
      </c>
      <c r="D33" s="316">
        <f>IF(D31-J31&lt;0,J31-D31,"-")</f>
        <v>802773776</v>
      </c>
      <c r="E33" s="316">
        <f>IF(E31-K31&lt;0,K31-E31,"-")</f>
        <v>808899203</v>
      </c>
      <c r="F33" s="316">
        <f>IF(F31-L31&lt;0,L31-F31,"-")</f>
        <v>812054840</v>
      </c>
      <c r="G33" s="316">
        <f>IF(G31-M31&lt;0,M31-G31,"-")</f>
        <v>100494154</v>
      </c>
      <c r="H33" s="315" t="s">
        <v>501</v>
      </c>
      <c r="I33" s="316" t="str">
        <f>IF(C31-I31&gt;0,C31-I31,"-")</f>
        <v>-</v>
      </c>
      <c r="J33" s="316" t="str">
        <f>IF(D31-J31&gt;0,D31-J31,"-")</f>
        <v>-</v>
      </c>
      <c r="K33" s="316" t="str">
        <f>IF(E31-K31&gt;0,E31-K31,"-")</f>
        <v>-</v>
      </c>
      <c r="L33" s="316" t="str">
        <f>IF(F31-L31&gt;0,F31-L31,"-")</f>
        <v>-</v>
      </c>
      <c r="M33" s="316" t="str">
        <f>IF(G31-M31&gt;0,G31-M31,"-")</f>
        <v>-</v>
      </c>
      <c r="N33" s="681"/>
    </row>
  </sheetData>
  <mergeCells count="4">
    <mergeCell ref="A3:A4"/>
    <mergeCell ref="N1:N33"/>
    <mergeCell ref="B3:G3"/>
    <mergeCell ref="H3:M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G66"/>
  <sheetViews>
    <sheetView topLeftCell="A37" workbookViewId="0">
      <selection activeCell="G62" sqref="G6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  <col min="7" max="7" width="22.33203125" customWidth="1"/>
  </cols>
  <sheetData>
    <row r="1" spans="1:7" ht="18.75" x14ac:dyDescent="0.3">
      <c r="A1" s="71" t="s">
        <v>117</v>
      </c>
      <c r="E1" s="73" t="s">
        <v>121</v>
      </c>
    </row>
    <row r="2" spans="1:7" ht="13.5" thickBot="1" x14ac:dyDescent="0.25">
      <c r="A2" s="74"/>
      <c r="B2" s="75"/>
      <c r="C2" s="74"/>
      <c r="D2" s="76"/>
      <c r="E2" s="75"/>
    </row>
    <row r="3" spans="1:7" ht="15.75" x14ac:dyDescent="0.25">
      <c r="A3" s="564" t="str">
        <f>+ÖSSZEFÜGGÉSEK!A5</f>
        <v>2020. évi előirányzat BEVÉTELEK</v>
      </c>
      <c r="B3" s="565"/>
      <c r="C3" s="566"/>
      <c r="D3" s="646"/>
      <c r="E3" s="567"/>
    </row>
    <row r="4" spans="1:7" x14ac:dyDescent="0.2">
      <c r="A4" s="568"/>
      <c r="B4" s="569"/>
      <c r="C4" s="570"/>
      <c r="D4" s="569"/>
      <c r="E4" s="571"/>
    </row>
    <row r="5" spans="1:7" ht="13.5" x14ac:dyDescent="0.25">
      <c r="A5" s="568" t="s">
        <v>480</v>
      </c>
      <c r="B5" s="569">
        <f>+'1.1.sz.mell.'!C62</f>
        <v>1463672270</v>
      </c>
      <c r="C5" s="570" t="s">
        <v>424</v>
      </c>
      <c r="D5" s="569">
        <f>+'2.1.sz.mell  '!C18+'2.2.sz.mell  '!C17</f>
        <v>1463672270</v>
      </c>
      <c r="E5" s="571">
        <f t="shared" ref="E5:E14" si="0">+B5-D5</f>
        <v>0</v>
      </c>
      <c r="G5" s="649" t="s">
        <v>721</v>
      </c>
    </row>
    <row r="6" spans="1:7" x14ac:dyDescent="0.2">
      <c r="A6" s="568" t="s">
        <v>481</v>
      </c>
      <c r="B6" s="569">
        <f>+'1.1.sz.mell.'!C86</f>
        <v>578773302</v>
      </c>
      <c r="C6" s="570" t="s">
        <v>425</v>
      </c>
      <c r="D6" s="569">
        <f>+'2.1.sz.mell  '!C29+'2.2.sz.mell  '!C30</f>
        <v>578773302</v>
      </c>
      <c r="E6" s="571">
        <f t="shared" si="0"/>
        <v>0</v>
      </c>
    </row>
    <row r="7" spans="1:7" x14ac:dyDescent="0.2">
      <c r="A7" s="568" t="s">
        <v>482</v>
      </c>
      <c r="B7" s="569">
        <f>+'1.1.sz.mell.'!C87</f>
        <v>2042445572</v>
      </c>
      <c r="C7" s="570" t="s">
        <v>426</v>
      </c>
      <c r="D7" s="569">
        <f>+'2.1.sz.mell  '!C30+'2.2.sz.mell  '!C31</f>
        <v>2042445572</v>
      </c>
      <c r="E7" s="571">
        <f t="shared" si="0"/>
        <v>0</v>
      </c>
    </row>
    <row r="8" spans="1:7" ht="15.75" x14ac:dyDescent="0.25">
      <c r="A8" s="568"/>
      <c r="B8" s="569"/>
      <c r="C8" s="570"/>
      <c r="D8" s="569"/>
      <c r="E8" s="571"/>
      <c r="G8" s="499" t="s">
        <v>651</v>
      </c>
    </row>
    <row r="9" spans="1:7" x14ac:dyDescent="0.2">
      <c r="A9" s="568"/>
      <c r="B9" s="569"/>
      <c r="C9" s="570"/>
      <c r="D9" s="569"/>
      <c r="E9" s="571"/>
    </row>
    <row r="10" spans="1:7" ht="15.75" x14ac:dyDescent="0.25">
      <c r="A10" s="572" t="str">
        <f>+ÖSSZEFÜGGÉSEK!A12</f>
        <v>2020. évi előirányzat KIADÁSOK</v>
      </c>
      <c r="B10" s="573"/>
      <c r="C10" s="574"/>
      <c r="D10" s="569"/>
      <c r="E10" s="571"/>
    </row>
    <row r="11" spans="1:7" x14ac:dyDescent="0.2">
      <c r="A11" s="568"/>
      <c r="B11" s="569"/>
      <c r="C11" s="570"/>
      <c r="D11" s="569"/>
      <c r="E11" s="571"/>
    </row>
    <row r="12" spans="1:7" ht="13.5" x14ac:dyDescent="0.25">
      <c r="A12" s="568" t="s">
        <v>483</v>
      </c>
      <c r="B12" s="569">
        <f>+'1.1.sz.mell.'!C128</f>
        <v>2014613602</v>
      </c>
      <c r="C12" s="570" t="s">
        <v>427</v>
      </c>
      <c r="D12" s="569">
        <f>+'2.1.sz.mell  '!I18+'2.2.sz.mell  '!I17</f>
        <v>2014613602</v>
      </c>
      <c r="E12" s="571">
        <f t="shared" si="0"/>
        <v>0</v>
      </c>
      <c r="G12" s="649" t="s">
        <v>722</v>
      </c>
    </row>
    <row r="13" spans="1:7" x14ac:dyDescent="0.2">
      <c r="A13" s="568" t="s">
        <v>484</v>
      </c>
      <c r="B13" s="569">
        <f>+'1.1.sz.mell.'!C153</f>
        <v>27831970</v>
      </c>
      <c r="C13" s="570" t="s">
        <v>428</v>
      </c>
      <c r="D13" s="569">
        <f>+'2.1.sz.mell  '!I29+'2.2.sz.mell  '!I30</f>
        <v>27831970</v>
      </c>
      <c r="E13" s="571">
        <f t="shared" si="0"/>
        <v>0</v>
      </c>
    </row>
    <row r="14" spans="1:7" ht="13.5" thickBot="1" x14ac:dyDescent="0.25">
      <c r="A14" s="575" t="s">
        <v>485</v>
      </c>
      <c r="B14" s="576">
        <f>+'1.1.sz.mell.'!C154</f>
        <v>2042445572</v>
      </c>
      <c r="C14" s="577" t="s">
        <v>429</v>
      </c>
      <c r="D14" s="576">
        <f>+'2.1.sz.mell  '!I30+'2.2.sz.mell  '!I31</f>
        <v>2042445572</v>
      </c>
      <c r="E14" s="578">
        <f t="shared" si="0"/>
        <v>0</v>
      </c>
    </row>
    <row r="15" spans="1:7" ht="13.5" thickBot="1" x14ac:dyDescent="0.25">
      <c r="A15" s="72"/>
      <c r="B15" s="72"/>
      <c r="C15" s="72"/>
      <c r="D15" s="647"/>
      <c r="E15" s="72"/>
    </row>
    <row r="16" spans="1:7" ht="15.75" x14ac:dyDescent="0.25">
      <c r="A16" s="564" t="str">
        <f>+ÖSSZEFÜGGÉSEK!A20</f>
        <v>2020. évi I. módosítás</v>
      </c>
      <c r="B16" s="565"/>
      <c r="C16" s="566"/>
      <c r="D16" s="646"/>
      <c r="E16" s="567"/>
    </row>
    <row r="17" spans="1:7" x14ac:dyDescent="0.2">
      <c r="A17" s="568"/>
      <c r="B17" s="569"/>
      <c r="C17" s="570"/>
      <c r="D17" s="569"/>
      <c r="E17" s="571"/>
    </row>
    <row r="18" spans="1:7" ht="13.5" x14ac:dyDescent="0.25">
      <c r="A18" s="568" t="s">
        <v>480</v>
      </c>
      <c r="B18" s="569">
        <f>+'1.1.sz.mell.'!D62</f>
        <v>1465267572</v>
      </c>
      <c r="C18" s="570" t="s">
        <v>424</v>
      </c>
      <c r="D18" s="569">
        <f>+'2.1.sz.mell  '!D18+'2.2.sz.mell  '!D17</f>
        <v>1465267572</v>
      </c>
      <c r="E18" s="571">
        <f>+B18-D18</f>
        <v>0</v>
      </c>
      <c r="G18" s="649" t="s">
        <v>721</v>
      </c>
    </row>
    <row r="19" spans="1:7" x14ac:dyDescent="0.2">
      <c r="A19" s="568" t="s">
        <v>481</v>
      </c>
      <c r="B19" s="569">
        <f>+'1.1.sz.mell.'!D86</f>
        <v>578773302</v>
      </c>
      <c r="C19" s="570" t="s">
        <v>425</v>
      </c>
      <c r="D19" s="569">
        <f>+'2.1.sz.mell  '!D29+'2.2.sz.mell  '!D30</f>
        <v>578773302</v>
      </c>
      <c r="E19" s="571">
        <f>+B19-D19</f>
        <v>0</v>
      </c>
    </row>
    <row r="20" spans="1:7" x14ac:dyDescent="0.2">
      <c r="A20" s="568" t="s">
        <v>482</v>
      </c>
      <c r="B20" s="569">
        <f>+'1.1.sz.mell.'!D87</f>
        <v>2044040874</v>
      </c>
      <c r="C20" s="570" t="s">
        <v>426</v>
      </c>
      <c r="D20" s="569">
        <f>+'2.1.sz.mell  '!D30+'2.2.sz.mell  '!D31</f>
        <v>2044040874</v>
      </c>
      <c r="E20" s="571">
        <f>+B20-D20</f>
        <v>0</v>
      </c>
    </row>
    <row r="21" spans="1:7" ht="15.75" x14ac:dyDescent="0.25">
      <c r="A21" s="568"/>
      <c r="B21" s="569"/>
      <c r="C21" s="570"/>
      <c r="D21" s="569"/>
      <c r="E21" s="571"/>
      <c r="G21" s="499" t="s">
        <v>675</v>
      </c>
    </row>
    <row r="22" spans="1:7" x14ac:dyDescent="0.2">
      <c r="A22" s="568"/>
      <c r="B22" s="569"/>
      <c r="C22" s="570"/>
      <c r="D22" s="569"/>
      <c r="E22" s="571"/>
    </row>
    <row r="23" spans="1:7" ht="15.75" x14ac:dyDescent="0.25">
      <c r="A23" s="572"/>
      <c r="B23" s="573"/>
      <c r="C23" s="574"/>
      <c r="D23" s="569"/>
      <c r="E23" s="571"/>
    </row>
    <row r="24" spans="1:7" x14ac:dyDescent="0.2">
      <c r="A24" s="568"/>
      <c r="B24" s="569"/>
      <c r="C24" s="570"/>
      <c r="D24" s="569"/>
      <c r="E24" s="571"/>
    </row>
    <row r="25" spans="1:7" ht="13.5" x14ac:dyDescent="0.25">
      <c r="A25" s="568" t="s">
        <v>483</v>
      </c>
      <c r="B25" s="569">
        <f>+'1.1.sz.mell.'!D128</f>
        <v>2016208904</v>
      </c>
      <c r="C25" s="570" t="s">
        <v>427</v>
      </c>
      <c r="D25" s="569">
        <f>+'2.1.sz.mell  '!J18+'2.2.sz.mell  '!J17</f>
        <v>2016208904</v>
      </c>
      <c r="E25" s="571">
        <f>+B25-D25</f>
        <v>0</v>
      </c>
      <c r="G25" s="649" t="s">
        <v>722</v>
      </c>
    </row>
    <row r="26" spans="1:7" x14ac:dyDescent="0.2">
      <c r="A26" s="568" t="s">
        <v>484</v>
      </c>
      <c r="B26" s="569">
        <f>+'1.1.sz.mell.'!D153</f>
        <v>27831970</v>
      </c>
      <c r="C26" s="570" t="s">
        <v>428</v>
      </c>
      <c r="D26" s="569">
        <f>+'2.1.sz.mell  '!J29+'2.2.sz.mell  '!J30</f>
        <v>27831970</v>
      </c>
      <c r="E26" s="571">
        <f>+B26-D26</f>
        <v>0</v>
      </c>
    </row>
    <row r="27" spans="1:7" ht="13.5" thickBot="1" x14ac:dyDescent="0.25">
      <c r="A27" s="575" t="s">
        <v>485</v>
      </c>
      <c r="B27" s="576">
        <f>+'1.1.sz.mell.'!D154</f>
        <v>2044040874</v>
      </c>
      <c r="C27" s="577" t="s">
        <v>429</v>
      </c>
      <c r="D27" s="576">
        <f>+'2.1.sz.mell  '!J30+'2.2.sz.mell  '!J31</f>
        <v>2044040874</v>
      </c>
      <c r="E27" s="578">
        <f>+B27-D27</f>
        <v>0</v>
      </c>
    </row>
    <row r="28" spans="1:7" ht="13.5" thickBot="1" x14ac:dyDescent="0.25">
      <c r="D28" s="648"/>
    </row>
    <row r="29" spans="1:7" ht="15.75" x14ac:dyDescent="0.25">
      <c r="A29" s="564" t="str">
        <f>+ÖSSZEFÜGGÉSEK!A21</f>
        <v>2020. évi II. módosítás</v>
      </c>
      <c r="B29" s="565"/>
      <c r="C29" s="566"/>
      <c r="D29" s="646"/>
      <c r="E29" s="567"/>
    </row>
    <row r="30" spans="1:7" x14ac:dyDescent="0.2">
      <c r="A30" s="568"/>
      <c r="B30" s="569"/>
      <c r="C30" s="570"/>
      <c r="D30" s="569"/>
      <c r="E30" s="571"/>
    </row>
    <row r="31" spans="1:7" ht="13.5" x14ac:dyDescent="0.25">
      <c r="A31" s="568" t="s">
        <v>480</v>
      </c>
      <c r="B31" s="569">
        <f>+'1.1.sz.mell.'!E62</f>
        <v>1475370393</v>
      </c>
      <c r="C31" s="570" t="s">
        <v>424</v>
      </c>
      <c r="D31" s="569">
        <f>+'2.1.sz.mell  '!E18+'2.2.sz.mell  '!E17</f>
        <v>1475370393</v>
      </c>
      <c r="E31" s="571">
        <f>+B31-D31</f>
        <v>0</v>
      </c>
      <c r="G31" s="649" t="s">
        <v>721</v>
      </c>
    </row>
    <row r="32" spans="1:7" x14ac:dyDescent="0.2">
      <c r="A32" s="568" t="s">
        <v>481</v>
      </c>
      <c r="B32" s="569">
        <f>+'1.1.sz.mell.'!E86</f>
        <v>578773302</v>
      </c>
      <c r="C32" s="570" t="s">
        <v>425</v>
      </c>
      <c r="D32" s="569">
        <f>+'2.1.sz.mell  '!E29+'2.2.sz.mell  '!E30</f>
        <v>578773302</v>
      </c>
      <c r="E32" s="571">
        <f>+B32-D32</f>
        <v>0</v>
      </c>
    </row>
    <row r="33" spans="1:7" x14ac:dyDescent="0.2">
      <c r="A33" s="568" t="s">
        <v>482</v>
      </c>
      <c r="B33" s="569">
        <f>+'1.1.sz.mell.'!E87</f>
        <v>2054143695</v>
      </c>
      <c r="C33" s="570" t="s">
        <v>426</v>
      </c>
      <c r="D33" s="569">
        <f>+'2.1.sz.mell  '!E30+'2.2.sz.mell  '!E31</f>
        <v>2054143695</v>
      </c>
      <c r="E33" s="571">
        <f>+B33-D33</f>
        <v>0</v>
      </c>
    </row>
    <row r="34" spans="1:7" ht="15.75" x14ac:dyDescent="0.25">
      <c r="A34" s="568"/>
      <c r="B34" s="569"/>
      <c r="C34" s="570"/>
      <c r="D34" s="569"/>
      <c r="E34" s="571"/>
      <c r="G34" s="499" t="s">
        <v>674</v>
      </c>
    </row>
    <row r="35" spans="1:7" x14ac:dyDescent="0.2">
      <c r="A35" s="568"/>
      <c r="B35" s="569"/>
      <c r="C35" s="570"/>
      <c r="D35" s="569"/>
      <c r="E35" s="571"/>
    </row>
    <row r="36" spans="1:7" ht="15.75" x14ac:dyDescent="0.25">
      <c r="A36" s="572"/>
      <c r="B36" s="573"/>
      <c r="C36" s="574"/>
      <c r="D36" s="569"/>
      <c r="E36" s="571"/>
    </row>
    <row r="37" spans="1:7" x14ac:dyDescent="0.2">
      <c r="A37" s="568"/>
      <c r="B37" s="569"/>
      <c r="C37" s="570"/>
      <c r="D37" s="569"/>
      <c r="E37" s="571"/>
    </row>
    <row r="38" spans="1:7" ht="13.5" x14ac:dyDescent="0.25">
      <c r="A38" s="568" t="s">
        <v>483</v>
      </c>
      <c r="B38" s="569">
        <f>+'1.1.sz.mell.'!E128</f>
        <v>2026311725</v>
      </c>
      <c r="C38" s="570" t="s">
        <v>427</v>
      </c>
      <c r="D38" s="569">
        <f>+'2.1.sz.mell  '!K18+'2.2.sz.mell  '!K17</f>
        <v>2026311725</v>
      </c>
      <c r="E38" s="571">
        <f>+B38-D38</f>
        <v>0</v>
      </c>
      <c r="G38" s="649" t="s">
        <v>722</v>
      </c>
    </row>
    <row r="39" spans="1:7" x14ac:dyDescent="0.2">
      <c r="A39" s="568" t="s">
        <v>484</v>
      </c>
      <c r="B39" s="569">
        <f>+'1.1.sz.mell.'!E153</f>
        <v>27831970</v>
      </c>
      <c r="C39" s="570" t="s">
        <v>428</v>
      </c>
      <c r="D39" s="569">
        <f>+'2.1.sz.mell  '!K29+'2.2.sz.mell  '!K30</f>
        <v>27831970</v>
      </c>
      <c r="E39" s="571">
        <f>+B39-D39</f>
        <v>0</v>
      </c>
    </row>
    <row r="40" spans="1:7" ht="13.5" thickBot="1" x14ac:dyDescent="0.25">
      <c r="A40" s="575" t="s">
        <v>485</v>
      </c>
      <c r="B40" s="576">
        <f>+'1.1.sz.mell.'!E154</f>
        <v>2054143695</v>
      </c>
      <c r="C40" s="577" t="s">
        <v>429</v>
      </c>
      <c r="D40" s="576">
        <f>+'2.1.sz.mell  '!K30+'2.2.sz.mell  '!K31</f>
        <v>2054143695</v>
      </c>
      <c r="E40" s="578">
        <f>+B40-D40</f>
        <v>0</v>
      </c>
    </row>
    <row r="41" spans="1:7" ht="13.5" thickBot="1" x14ac:dyDescent="0.25">
      <c r="D41" s="648"/>
    </row>
    <row r="42" spans="1:7" ht="15.75" x14ac:dyDescent="0.25">
      <c r="A42" s="564" t="str">
        <f>+ÖSSZEFÜGGÉSEK!A22</f>
        <v>2020. évi III. módosítás</v>
      </c>
      <c r="B42" s="565"/>
      <c r="C42" s="566"/>
      <c r="D42" s="646"/>
      <c r="E42" s="567"/>
    </row>
    <row r="43" spans="1:7" x14ac:dyDescent="0.2">
      <c r="A43" s="568"/>
      <c r="B43" s="569"/>
      <c r="C43" s="570"/>
      <c r="D43" s="569"/>
      <c r="E43" s="571"/>
    </row>
    <row r="44" spans="1:7" ht="13.5" x14ac:dyDescent="0.25">
      <c r="A44" s="568" t="s">
        <v>480</v>
      </c>
      <c r="B44" s="569">
        <f>+'1.1.sz.mell.'!F62</f>
        <v>1622179763</v>
      </c>
      <c r="C44" s="570" t="s">
        <v>424</v>
      </c>
      <c r="D44" s="569">
        <f>+'2.1.sz.mell  '!F18+'2.2.sz.mell  '!F17</f>
        <v>1622179763</v>
      </c>
      <c r="E44" s="571">
        <f>+B44-D44</f>
        <v>0</v>
      </c>
      <c r="G44" s="649" t="s">
        <v>721</v>
      </c>
    </row>
    <row r="45" spans="1:7" x14ac:dyDescent="0.2">
      <c r="A45" s="568" t="s">
        <v>481</v>
      </c>
      <c r="B45" s="569">
        <f>+'1.1.sz.mell.'!F86</f>
        <v>736143297</v>
      </c>
      <c r="C45" s="570" t="s">
        <v>425</v>
      </c>
      <c r="D45" s="569">
        <f>+'2.1.sz.mell  '!F29+'2.2.sz.mell  '!F30</f>
        <v>736143297</v>
      </c>
      <c r="E45" s="571">
        <f>+B45-D45</f>
        <v>0</v>
      </c>
    </row>
    <row r="46" spans="1:7" x14ac:dyDescent="0.2">
      <c r="A46" s="568" t="s">
        <v>482</v>
      </c>
      <c r="B46" s="569">
        <f>+'1.1.sz.mell.'!F87</f>
        <v>2358323060</v>
      </c>
      <c r="C46" s="570" t="s">
        <v>426</v>
      </c>
      <c r="D46" s="569">
        <f>+'2.1.sz.mell  '!F30+'2.2.sz.mell  '!F31</f>
        <v>2358323060</v>
      </c>
      <c r="E46" s="571">
        <f>+B46-D46</f>
        <v>0</v>
      </c>
    </row>
    <row r="47" spans="1:7" ht="15.75" x14ac:dyDescent="0.25">
      <c r="A47" s="568"/>
      <c r="B47" s="569"/>
      <c r="C47" s="570"/>
      <c r="D47" s="569"/>
      <c r="E47" s="571"/>
      <c r="G47" s="499" t="s">
        <v>673</v>
      </c>
    </row>
    <row r="48" spans="1:7" x14ac:dyDescent="0.2">
      <c r="A48" s="568"/>
      <c r="B48" s="569"/>
      <c r="C48" s="570"/>
      <c r="D48" s="569"/>
      <c r="E48" s="571"/>
    </row>
    <row r="49" spans="1:7" ht="15.75" x14ac:dyDescent="0.25">
      <c r="A49" s="572"/>
      <c r="B49" s="573"/>
      <c r="C49" s="574"/>
      <c r="D49" s="569"/>
      <c r="E49" s="571"/>
    </row>
    <row r="50" spans="1:7" x14ac:dyDescent="0.2">
      <c r="A50" s="568"/>
      <c r="B50" s="569"/>
      <c r="C50" s="570"/>
      <c r="D50" s="569"/>
      <c r="E50" s="571"/>
    </row>
    <row r="51" spans="1:7" ht="13.5" x14ac:dyDescent="0.25">
      <c r="A51" s="568" t="s">
        <v>483</v>
      </c>
      <c r="B51" s="569">
        <f>+'1.1.sz.mell.'!F128</f>
        <v>2173238228</v>
      </c>
      <c r="C51" s="570" t="s">
        <v>427</v>
      </c>
      <c r="D51" s="569">
        <f>+'2.1.sz.mell  '!L18+'2.2.sz.mell  '!L17</f>
        <v>2173238228</v>
      </c>
      <c r="E51" s="571">
        <f>+B51-D51</f>
        <v>0</v>
      </c>
      <c r="G51" s="649" t="s">
        <v>722</v>
      </c>
    </row>
    <row r="52" spans="1:7" x14ac:dyDescent="0.2">
      <c r="A52" s="568" t="s">
        <v>484</v>
      </c>
      <c r="B52" s="569">
        <f>+'1.1.sz.mell.'!F153</f>
        <v>185084832</v>
      </c>
      <c r="C52" s="570" t="s">
        <v>428</v>
      </c>
      <c r="D52" s="569">
        <f>+'2.1.sz.mell  '!L29+'2.2.sz.mell  '!L30</f>
        <v>185084832</v>
      </c>
      <c r="E52" s="571">
        <f>+B52-D52</f>
        <v>0</v>
      </c>
    </row>
    <row r="53" spans="1:7" ht="13.5" thickBot="1" x14ac:dyDescent="0.25">
      <c r="A53" s="575" t="s">
        <v>485</v>
      </c>
      <c r="B53" s="576">
        <f>+'1.1.sz.mell.'!F154</f>
        <v>2358323060</v>
      </c>
      <c r="C53" s="577" t="s">
        <v>429</v>
      </c>
      <c r="D53" s="576">
        <f>+'2.1.sz.mell  '!L30+'2.2.sz.mell  '!L31</f>
        <v>2358323060</v>
      </c>
      <c r="E53" s="578">
        <f>+B53-D53</f>
        <v>0</v>
      </c>
    </row>
    <row r="54" spans="1:7" ht="13.5" thickBot="1" x14ac:dyDescent="0.25"/>
    <row r="55" spans="1:7" ht="15.75" x14ac:dyDescent="0.25">
      <c r="A55" s="564" t="s">
        <v>724</v>
      </c>
      <c r="B55" s="565"/>
      <c r="C55" s="566"/>
      <c r="D55" s="646"/>
      <c r="E55" s="567"/>
    </row>
    <row r="56" spans="1:7" x14ac:dyDescent="0.2">
      <c r="A56" s="568"/>
      <c r="B56" s="569"/>
      <c r="C56" s="570"/>
      <c r="D56" s="569"/>
      <c r="E56" s="571"/>
    </row>
    <row r="57" spans="1:7" ht="13.5" x14ac:dyDescent="0.25">
      <c r="A57" s="568" t="s">
        <v>480</v>
      </c>
      <c r="B57" s="569">
        <f>+'1.1.sz.mell.'!G62</f>
        <v>1263334902</v>
      </c>
      <c r="C57" s="570" t="s">
        <v>424</v>
      </c>
      <c r="D57" s="569">
        <f>+'2.1.sz.mell  '!G18+'2.2.sz.mell  '!G17</f>
        <v>1263334902</v>
      </c>
      <c r="E57" s="571">
        <f>+B57-D57</f>
        <v>0</v>
      </c>
      <c r="G57" s="649" t="s">
        <v>721</v>
      </c>
    </row>
    <row r="58" spans="1:7" x14ac:dyDescent="0.2">
      <c r="A58" s="568" t="s">
        <v>481</v>
      </c>
      <c r="B58" s="569">
        <f>+'1.1.sz.mell.'!G86</f>
        <v>704115326</v>
      </c>
      <c r="C58" s="570" t="s">
        <v>425</v>
      </c>
      <c r="D58" s="569">
        <f>+'2.1.sz.mell  '!G29+'2.2.sz.mell  '!G30</f>
        <v>704115326</v>
      </c>
      <c r="E58" s="571">
        <f>+B58-D58</f>
        <v>0</v>
      </c>
    </row>
    <row r="59" spans="1:7" x14ac:dyDescent="0.2">
      <c r="A59" s="568" t="s">
        <v>482</v>
      </c>
      <c r="B59" s="569">
        <f>+'1.1.sz.mell.'!G87</f>
        <v>1967450228</v>
      </c>
      <c r="C59" s="570" t="s">
        <v>426</v>
      </c>
      <c r="D59" s="569">
        <f>+'2.1.sz.mell  '!G30+'2.2.sz.mell  '!G31</f>
        <v>1967450228</v>
      </c>
      <c r="E59" s="571">
        <f>+B59-D59</f>
        <v>0</v>
      </c>
    </row>
    <row r="60" spans="1:7" ht="15.75" x14ac:dyDescent="0.25">
      <c r="A60" s="568"/>
      <c r="B60" s="569"/>
      <c r="C60" s="570"/>
      <c r="D60" s="569"/>
      <c r="E60" s="571"/>
      <c r="G60" s="499" t="s">
        <v>725</v>
      </c>
    </row>
    <row r="61" spans="1:7" x14ac:dyDescent="0.2">
      <c r="A61" s="568"/>
      <c r="B61" s="569"/>
      <c r="C61" s="570"/>
      <c r="D61" s="569"/>
      <c r="E61" s="571"/>
    </row>
    <row r="62" spans="1:7" ht="15.75" x14ac:dyDescent="0.25">
      <c r="A62" s="572"/>
      <c r="B62" s="573"/>
      <c r="C62" s="574"/>
      <c r="D62" s="569"/>
      <c r="E62" s="571"/>
    </row>
    <row r="63" spans="1:7" x14ac:dyDescent="0.2">
      <c r="A63" s="568"/>
      <c r="B63" s="569"/>
      <c r="C63" s="570"/>
      <c r="D63" s="569"/>
      <c r="E63" s="571"/>
    </row>
    <row r="64" spans="1:7" ht="13.5" x14ac:dyDescent="0.25">
      <c r="A64" s="568" t="s">
        <v>483</v>
      </c>
      <c r="B64" s="569">
        <f>+'1.1.sz.mell.'!G128</f>
        <v>1194580964</v>
      </c>
      <c r="C64" s="570" t="s">
        <v>427</v>
      </c>
      <c r="D64" s="569">
        <f>+'2.1.sz.mell  '!M18+'2.2.sz.mell  '!M17</f>
        <v>1194580964</v>
      </c>
      <c r="E64" s="571">
        <f>+B64-D64</f>
        <v>0</v>
      </c>
      <c r="G64" s="649" t="s">
        <v>722</v>
      </c>
    </row>
    <row r="65" spans="1:5" x14ac:dyDescent="0.2">
      <c r="A65" s="568" t="s">
        <v>484</v>
      </c>
      <c r="B65" s="569">
        <f>+'1.1.sz.mell.'!G153</f>
        <v>172205046</v>
      </c>
      <c r="C65" s="570" t="s">
        <v>428</v>
      </c>
      <c r="D65" s="569">
        <f>+'2.1.sz.mell  '!M29+'2.2.sz.mell  '!M30</f>
        <v>172205046</v>
      </c>
      <c r="E65" s="571">
        <f>+B65-D65</f>
        <v>0</v>
      </c>
    </row>
    <row r="66" spans="1:5" ht="13.5" thickBot="1" x14ac:dyDescent="0.25">
      <c r="A66" s="575" t="s">
        <v>485</v>
      </c>
      <c r="B66" s="576">
        <f>+'1.1.sz.mell.'!G154</f>
        <v>1366786010</v>
      </c>
      <c r="C66" s="577" t="s">
        <v>429</v>
      </c>
      <c r="D66" s="576">
        <f>+'2.1.sz.mell  '!M30+'2.2.sz.mell  '!M31</f>
        <v>1366786010</v>
      </c>
      <c r="E66" s="578">
        <f>+B66-D66</f>
        <v>0</v>
      </c>
    </row>
  </sheetData>
  <phoneticPr fontId="28" type="noConversion"/>
  <conditionalFormatting sqref="E2:E14 E16:E27 E29:E40 E42:E53">
    <cfRule type="cellIs" dxfId="2" priority="5" stopIfTrue="1" operator="notEqual">
      <formula>0</formula>
    </cfRule>
  </conditionalFormatting>
  <conditionalFormatting sqref="E55:E66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G11"/>
  <sheetViews>
    <sheetView zoomScaleNormal="100" workbookViewId="0">
      <selection sqref="A1:F1"/>
    </sheetView>
  </sheetViews>
  <sheetFormatPr defaultRowHeight="15" x14ac:dyDescent="0.25"/>
  <cols>
    <col min="1" max="1" width="5.6640625" style="81" customWidth="1"/>
    <col min="2" max="2" width="35.6640625" style="81" customWidth="1"/>
    <col min="3" max="6" width="14" style="81" customWidth="1"/>
    <col min="7" max="16384" width="9.33203125" style="81"/>
  </cols>
  <sheetData>
    <row r="1" spans="1:7" ht="33" customHeight="1" x14ac:dyDescent="0.25">
      <c r="A1" s="688" t="s">
        <v>502</v>
      </c>
      <c r="B1" s="688"/>
      <c r="C1" s="688"/>
      <c r="D1" s="688"/>
      <c r="E1" s="688"/>
      <c r="F1" s="688"/>
    </row>
    <row r="2" spans="1:7" ht="15.95" customHeight="1" thickBot="1" x14ac:dyDescent="0.3">
      <c r="A2" s="82"/>
      <c r="B2" s="82"/>
      <c r="C2" s="689"/>
      <c r="D2" s="689"/>
      <c r="E2" s="696" t="s">
        <v>513</v>
      </c>
      <c r="F2" s="696"/>
      <c r="G2" s="83"/>
    </row>
    <row r="3" spans="1:7" ht="63" customHeight="1" x14ac:dyDescent="0.25">
      <c r="A3" s="692" t="s">
        <v>11</v>
      </c>
      <c r="B3" s="694" t="s">
        <v>154</v>
      </c>
      <c r="C3" s="694" t="s">
        <v>189</v>
      </c>
      <c r="D3" s="694"/>
      <c r="E3" s="694"/>
      <c r="F3" s="690" t="s">
        <v>439</v>
      </c>
      <c r="G3" s="290"/>
    </row>
    <row r="4" spans="1:7" ht="15.75" thickBot="1" x14ac:dyDescent="0.3">
      <c r="A4" s="693"/>
      <c r="B4" s="695"/>
      <c r="C4" s="348">
        <f>+LEFT(ÖSSZEFÜGGÉSEK!A5,4)+1</f>
        <v>2021</v>
      </c>
      <c r="D4" s="348">
        <f>+C4+1</f>
        <v>2022</v>
      </c>
      <c r="E4" s="348">
        <f>+D4+1</f>
        <v>2023</v>
      </c>
      <c r="F4" s="691"/>
      <c r="G4" s="290"/>
    </row>
    <row r="5" spans="1:7" ht="15.75" thickBot="1" x14ac:dyDescent="0.3">
      <c r="A5" s="349"/>
      <c r="B5" s="350" t="s">
        <v>430</v>
      </c>
      <c r="C5" s="350" t="s">
        <v>431</v>
      </c>
      <c r="D5" s="350" t="s">
        <v>432</v>
      </c>
      <c r="E5" s="350" t="s">
        <v>434</v>
      </c>
      <c r="F5" s="351" t="s">
        <v>433</v>
      </c>
      <c r="G5" s="290"/>
    </row>
    <row r="6" spans="1:7" x14ac:dyDescent="0.25">
      <c r="A6" s="352" t="s">
        <v>13</v>
      </c>
      <c r="B6" s="353" t="s">
        <v>570</v>
      </c>
      <c r="C6" s="354">
        <v>10558356</v>
      </c>
      <c r="D6" s="354">
        <v>10298286</v>
      </c>
      <c r="E6" s="354">
        <v>10037815</v>
      </c>
      <c r="F6" s="355">
        <f>SUM(C6:E6)</f>
        <v>30894457</v>
      </c>
      <c r="G6" s="290"/>
    </row>
    <row r="7" spans="1:7" x14ac:dyDescent="0.25">
      <c r="A7" s="356" t="s">
        <v>14</v>
      </c>
      <c r="B7" s="357" t="s">
        <v>571</v>
      </c>
      <c r="C7" s="358">
        <v>542818</v>
      </c>
      <c r="D7" s="358">
        <v>529437</v>
      </c>
      <c r="E7" s="358">
        <v>516055</v>
      </c>
      <c r="F7" s="359">
        <f>SUM(C7:E7)</f>
        <v>1588310</v>
      </c>
      <c r="G7" s="290"/>
    </row>
    <row r="8" spans="1:7" x14ac:dyDescent="0.25">
      <c r="A8" s="356" t="s">
        <v>15</v>
      </c>
      <c r="B8" s="357" t="s">
        <v>572</v>
      </c>
      <c r="C8" s="358">
        <v>8843045</v>
      </c>
      <c r="D8" s="358">
        <v>8625044</v>
      </c>
      <c r="E8" s="358">
        <v>8407043</v>
      </c>
      <c r="F8" s="359">
        <f>SUM(C8:E8)</f>
        <v>25875132</v>
      </c>
      <c r="G8" s="290"/>
    </row>
    <row r="9" spans="1:7" x14ac:dyDescent="0.25">
      <c r="A9" s="356" t="s">
        <v>16</v>
      </c>
      <c r="B9" s="357" t="s">
        <v>573</v>
      </c>
      <c r="C9" s="358">
        <v>10176637</v>
      </c>
      <c r="D9" s="358">
        <v>9891099</v>
      </c>
      <c r="E9" s="358">
        <v>9605562</v>
      </c>
      <c r="F9" s="359">
        <f>SUM(C9:E9)</f>
        <v>29673298</v>
      </c>
      <c r="G9" s="290"/>
    </row>
    <row r="10" spans="1:7" ht="15.75" thickBot="1" x14ac:dyDescent="0.3">
      <c r="A10" s="360" t="s">
        <v>17</v>
      </c>
      <c r="B10" s="361"/>
      <c r="C10" s="362"/>
      <c r="D10" s="362"/>
      <c r="E10" s="362"/>
      <c r="F10" s="359">
        <f>SUM(C10:E10)</f>
        <v>0</v>
      </c>
      <c r="G10" s="290"/>
    </row>
    <row r="11" spans="1:7" s="234" customFormat="1" thickBot="1" x14ac:dyDescent="0.25">
      <c r="A11" s="363" t="s">
        <v>18</v>
      </c>
      <c r="B11" s="364" t="s">
        <v>155</v>
      </c>
      <c r="C11" s="365">
        <f>SUM(C6:C10)</f>
        <v>30120856</v>
      </c>
      <c r="D11" s="365">
        <f>SUM(D6:D10)</f>
        <v>29343866</v>
      </c>
      <c r="E11" s="365">
        <f>SUM(E6:E10)</f>
        <v>28566475</v>
      </c>
      <c r="F11" s="366">
        <f>SUM(F6:F10)</f>
        <v>88031197</v>
      </c>
      <c r="G11" s="291"/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3/2020. (II.27.)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58</vt:i4>
      </vt:variant>
      <vt:variant>
        <vt:lpstr>Névvel ellátott tartományok</vt:lpstr>
      </vt:variant>
      <vt:variant>
        <vt:i4>48</vt:i4>
      </vt:variant>
    </vt:vector>
  </HeadingPairs>
  <TitlesOfParts>
    <vt:vector size="106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7.1. sz. mell</vt:lpstr>
      <vt:lpstr>7.2. sz. mell</vt:lpstr>
      <vt:lpstr>7.3. sz. mell</vt:lpstr>
      <vt:lpstr>7.4. sz. mell </vt:lpstr>
      <vt:lpstr>8.1 sz. mell(múzeum)</vt:lpstr>
      <vt:lpstr>8.2 sz. mell(könyvtár)</vt:lpstr>
      <vt:lpstr>8.3 sz. mell(könyvtári áll.)</vt:lpstr>
      <vt:lpstr>8.4 sz. mell(védőnő)</vt:lpstr>
      <vt:lpstr>8.5 sz. mell (háziorv.)</vt:lpstr>
      <vt:lpstr>8.6 sz. mell (isk.étk)</vt:lpstr>
      <vt:lpstr>8.7 sz. mell(iskola)</vt:lpstr>
      <vt:lpstr>8.8 sz. mell(szolidarit)</vt:lpstr>
      <vt:lpstr>8.9 sz. mell(köztemető)</vt:lpstr>
      <vt:lpstr>8.10 sz. mell(önk.v.)</vt:lpstr>
      <vt:lpstr>8.11 sz. mell(közp.költs.)</vt:lpstr>
      <vt:lpstr>8.12 sz. mell(utak)</vt:lpstr>
      <vt:lpstr>8.13 sz. mell(közvil)</vt:lpstr>
      <vt:lpstr>8.14 sz. mell(város és község)</vt:lpstr>
      <vt:lpstr>8.15 sz. mell(fogorvos)</vt:lpstr>
      <vt:lpstr>8.16 sz. mell(közművelődés)</vt:lpstr>
      <vt:lpstr>8.17 sz. mell(szoc.tám)</vt:lpstr>
      <vt:lpstr>8.18 sz. mell(szünid.étk.)</vt:lpstr>
      <vt:lpstr>8.... sz. mell</vt:lpstr>
      <vt:lpstr>8.19 sz. mell(önk.jogalk)</vt:lpstr>
      <vt:lpstr>8.20 sz. mell(tám.fin)</vt:lpstr>
      <vt:lpstr>8.21 sz. mell(államadó)</vt:lpstr>
      <vt:lpstr>8.22 sz. mell(önk.nem sorol)</vt:lpstr>
      <vt:lpstr>8.23 sz. mell(szabadidő)</vt:lpstr>
      <vt:lpstr>8.24 sz. mell(Vészhelyzet)</vt:lpstr>
      <vt:lpstr>8.25 sz. mell(Közterület fennt)</vt:lpstr>
      <vt:lpstr>9.1 sz. mell(műk.)</vt:lpstr>
      <vt:lpstr>9.2 sz. mell(választás)</vt:lpstr>
      <vt:lpstr>9.3 sz. mell(fin)</vt:lpstr>
      <vt:lpstr>10.1 sz. mell(szak)</vt:lpstr>
      <vt:lpstr>10.2 sz. mell(műk)</vt:lpstr>
      <vt:lpstr>10.3 sz. mell(étk.)</vt:lpstr>
      <vt:lpstr>10.4 sz. mell(fin)</vt:lpstr>
      <vt:lpstr>11.1 sz. mell(gyermekjólét)</vt:lpstr>
      <vt:lpstr>11.2 sz. mell(házi segíts.)</vt:lpstr>
      <vt:lpstr>11.3 sz. mell(szoc.étk)</vt:lpstr>
      <vt:lpstr>11.4 sz. mell(fin.)</vt:lpstr>
      <vt:lpstr>1. sz tájékoztató t.</vt:lpstr>
      <vt:lpstr>2. sz tájékoztató t</vt:lpstr>
      <vt:lpstr>3.sz tájékoztató t.</vt:lpstr>
      <vt:lpstr>4.sz tájékoztató t.</vt:lpstr>
      <vt:lpstr>5. sz tájékoztató t.</vt:lpstr>
      <vt:lpstr>'10.1 sz. mell(szak)'!Nyomtatási_cím</vt:lpstr>
      <vt:lpstr>'10.2 sz. mell(műk)'!Nyomtatási_cím</vt:lpstr>
      <vt:lpstr>'10.3 sz. mell(étk.)'!Nyomtatási_cím</vt:lpstr>
      <vt:lpstr>'10.4 sz. mell(fin)'!Nyomtatási_cím</vt:lpstr>
      <vt:lpstr>'11.1 sz. mell(gyermekjólét)'!Nyomtatási_cím</vt:lpstr>
      <vt:lpstr>'11.2 sz. mell(házi segíts.)'!Nyomtatási_cím</vt:lpstr>
      <vt:lpstr>'11.3 sz. mell(szoc.étk)'!Nyomtatási_cím</vt:lpstr>
      <vt:lpstr>'11.4 sz. mell(fin.)'!Nyomtatási_cím</vt:lpstr>
      <vt:lpstr>'7.1. sz. mell'!Nyomtatási_cím</vt:lpstr>
      <vt:lpstr>'7.2. sz. mell'!Nyomtatási_cím</vt:lpstr>
      <vt:lpstr>'7.3. sz. mell'!Nyomtatási_cím</vt:lpstr>
      <vt:lpstr>'7.4. sz. mell '!Nyomtatási_cím</vt:lpstr>
      <vt:lpstr>'8.... sz. mell'!Nyomtatási_cím</vt:lpstr>
      <vt:lpstr>'8.1 sz. mell(múzeum)'!Nyomtatási_cím</vt:lpstr>
      <vt:lpstr>'8.10 sz. mell(önk.v.)'!Nyomtatási_cím</vt:lpstr>
      <vt:lpstr>'8.11 sz. mell(közp.költs.)'!Nyomtatási_cím</vt:lpstr>
      <vt:lpstr>'8.12 sz. mell(utak)'!Nyomtatási_cím</vt:lpstr>
      <vt:lpstr>'8.13 sz. mell(közvil)'!Nyomtatási_cím</vt:lpstr>
      <vt:lpstr>'8.14 sz. mell(város és község)'!Nyomtatási_cím</vt:lpstr>
      <vt:lpstr>'8.15 sz. mell(fogorvos)'!Nyomtatási_cím</vt:lpstr>
      <vt:lpstr>'8.16 sz. mell(közművelődés)'!Nyomtatási_cím</vt:lpstr>
      <vt:lpstr>'8.17 sz. mell(szoc.tám)'!Nyomtatási_cím</vt:lpstr>
      <vt:lpstr>'8.18 sz. mell(szünid.étk.)'!Nyomtatási_cím</vt:lpstr>
      <vt:lpstr>'8.19 sz. mell(önk.jogalk)'!Nyomtatási_cím</vt:lpstr>
      <vt:lpstr>'8.2 sz. mell(könyvtár)'!Nyomtatási_cím</vt:lpstr>
      <vt:lpstr>'8.20 sz. mell(tám.fin)'!Nyomtatási_cím</vt:lpstr>
      <vt:lpstr>'8.21 sz. mell(államadó)'!Nyomtatási_cím</vt:lpstr>
      <vt:lpstr>'8.22 sz. mell(önk.nem sorol)'!Nyomtatási_cím</vt:lpstr>
      <vt:lpstr>'8.23 sz. mell(szabadidő)'!Nyomtatási_cím</vt:lpstr>
      <vt:lpstr>'8.24 sz. mell(Vészhelyzet)'!Nyomtatási_cím</vt:lpstr>
      <vt:lpstr>'8.25 sz. mell(Közterület fennt)'!Nyomtatási_cím</vt:lpstr>
      <vt:lpstr>'8.3 sz. mell(könyvtári áll.)'!Nyomtatási_cím</vt:lpstr>
      <vt:lpstr>'8.4 sz. mell(védőnő)'!Nyomtatási_cím</vt:lpstr>
      <vt:lpstr>'8.5 sz. mell (háziorv.)'!Nyomtatási_cím</vt:lpstr>
      <vt:lpstr>'8.6 sz. mell (isk.étk)'!Nyomtatási_cím</vt:lpstr>
      <vt:lpstr>'8.7 sz. mell(iskola)'!Nyomtatási_cím</vt:lpstr>
      <vt:lpstr>'8.8 sz. mell(szolidarit)'!Nyomtatási_cím</vt:lpstr>
      <vt:lpstr>'8.9 sz. mell(köztemető)'!Nyomtatási_cím</vt:lpstr>
      <vt:lpstr>'9.1 sz. mell(műk.)'!Nyomtatási_cím</vt:lpstr>
      <vt:lpstr>'9.2 sz. mell(választás)'!Nyomtatási_cím</vt:lpstr>
      <vt:lpstr>'9.3 sz. mell(fin)'!Nyomtatási_cím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'5. sz tájékoztató t.'!Nyomtatási_terület</vt:lpstr>
      <vt:lpstr>'7.4. sz. mell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Pataki Ágnes</cp:lastModifiedBy>
  <cp:lastPrinted>2021-04-29T13:24:55Z</cp:lastPrinted>
  <dcterms:created xsi:type="dcterms:W3CDTF">1999-10-30T10:30:45Z</dcterms:created>
  <dcterms:modified xsi:type="dcterms:W3CDTF">2021-05-25T11:05:15Z</dcterms:modified>
</cp:coreProperties>
</file>